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'Лист1'!$A$1:$I$582</definedName>
  </definedNames>
  <calcPr fullCalcOnLoad="1"/>
</workbook>
</file>

<file path=xl/sharedStrings.xml><?xml version="1.0" encoding="utf-8"?>
<sst xmlns="http://schemas.openxmlformats.org/spreadsheetml/2006/main" count="3003" uniqueCount="455">
  <si>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</si>
  <si>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</si>
  <si>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</si>
  <si>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</si>
  <si>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</si>
  <si>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</si>
  <si>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</si>
  <si>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</si>
  <si>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</si>
  <si>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</si>
  <si>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</si>
  <si>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</si>
  <si>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</si>
  <si>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</si>
  <si>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</si>
  <si>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</si>
  <si>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</si>
  <si>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</si>
  <si>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</si>
  <si>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</si>
  <si>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</si>
  <si>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</si>
  <si>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</si>
  <si>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</si>
  <si>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</si>
  <si>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</si>
  <si>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</si>
  <si>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</si>
  <si>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</si>
  <si>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</si>
  <si>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</si>
  <si>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</si>
  <si>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</si>
  <si>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</si>
  <si>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</si>
  <si>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</si>
  <si>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</si>
  <si>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</si>
  <si>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</si>
  <si>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</si>
  <si>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</si>
  <si>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</si>
  <si>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</si>
  <si>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</si>
  <si>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</si>
  <si>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</si>
  <si>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</si>
  <si>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</si>
  <si>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</si>
  <si>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</si>
  <si>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</si>
  <si>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</si>
  <si>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</si>
  <si>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</si>
  <si>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</si>
  <si>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</si>
  <si>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</si>
  <si>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</si>
  <si>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</si>
  <si>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</si>
  <si>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</si>
  <si>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</si>
  <si>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</si>
  <si>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</si>
  <si>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</si>
  <si>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</si>
  <si>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</si>
  <si>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</si>
  <si>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</si>
  <si>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</si>
  <si>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</si>
  <si>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</si>
  <si>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</si>
  <si>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</si>
  <si>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</si>
  <si>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</si>
  <si>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</si>
  <si>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</si>
  <si>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</si>
  <si>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</si>
  <si>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</si>
  <si>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</si>
  <si>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</si>
  <si>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</si>
  <si>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</si>
  <si>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</si>
  <si>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</si>
  <si>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</si>
  <si>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</si>
  <si>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</si>
  <si>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</si>
  <si>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</si>
  <si>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</si>
  <si>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</si>
  <si>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</si>
  <si>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</si>
  <si>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</si>
  <si>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</si>
  <si>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</si>
  <si>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</si>
  <si>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</si>
  <si>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</si>
  <si>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</si>
  <si>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</si>
  <si>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</si>
  <si>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</si>
  <si>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</si>
  <si>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</si>
  <si>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</si>
  <si>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</si>
  <si>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</si>
  <si>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</si>
  <si>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</si>
  <si>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</si>
  <si>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</si>
  <si>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</si>
  <si>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</si>
  <si>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</si>
  <si>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</si>
  <si>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</si>
  <si>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</si>
  <si>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</si>
  <si>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</si>
  <si>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</si>
  <si>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</si>
  <si>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</si>
  <si>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</si>
  <si>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</si>
  <si>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</si>
  <si>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</si>
  <si>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</si>
  <si>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</si>
  <si>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</si>
  <si>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</si>
  <si>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</si>
  <si>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</si>
  <si>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</si>
  <si>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</si>
  <si>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</si>
  <si>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</si>
  <si>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</si>
  <si>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</si>
  <si>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</si>
  <si>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</si>
  <si>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</si>
  <si>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</si>
  <si>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</si>
  <si>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</si>
  <si>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</si>
  <si>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</si>
  <si>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</si>
  <si>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</si>
  <si>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</si>
  <si>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</si>
  <si>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</si>
  <si>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</si>
  <si>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</si>
  <si>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</si>
  <si>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</si>
  <si>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</si>
  <si>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</si>
  <si>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</si>
  <si>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</si>
  <si>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</si>
  <si>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</si>
  <si>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</si>
  <si>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</si>
  <si>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</si>
  <si>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</si>
  <si>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</si>
  <si>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</si>
  <si>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</si>
  <si>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</si>
  <si>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</si>
  <si>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</si>
  <si>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</si>
  <si>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</si>
  <si>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</si>
  <si>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</si>
  <si>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</si>
  <si>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</si>
  <si>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</si>
  <si>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</si>
  <si>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</si>
  <si>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</si>
  <si>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</si>
  <si>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</si>
  <si>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</si>
  <si>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</si>
  <si>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</si>
  <si>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</si>
  <si>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</si>
  <si>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</si>
  <si>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</si>
  <si>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</si>
  <si>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</si>
  <si>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</si>
  <si>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</si>
  <si>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</si>
  <si>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</si>
  <si>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</si>
  <si>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</si>
  <si>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</si>
  <si>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</si>
  <si>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</si>
  <si>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</si>
  <si>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</si>
  <si>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</si>
  <si>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</si>
  <si>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</si>
  <si>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</si>
  <si>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</si>
  <si>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</si>
  <si>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</si>
  <si>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</si>
  <si>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</si>
  <si>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</si>
  <si>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</si>
  <si>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</si>
  <si>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</si>
  <si>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</si>
  <si>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</si>
  <si>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</si>
  <si>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</si>
  <si>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</si>
  <si>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</si>
  <si>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</si>
  <si>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</si>
  <si>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</si>
  <si>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</si>
  <si>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</si>
  <si>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</si>
  <si>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</si>
  <si>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</si>
  <si>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</si>
  <si>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</si>
  <si>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</si>
  <si>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</si>
  <si>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</si>
  <si>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</si>
  <si>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</si>
  <si>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</si>
  <si>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</si>
  <si>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</si>
  <si>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</si>
  <si>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</si>
  <si>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</si>
  <si>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</si>
  <si>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</si>
  <si>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</si>
  <si>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</si>
  <si>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</si>
  <si>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</si>
  <si>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</si>
  <si>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</si>
  <si>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</si>
  <si>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</si>
  <si>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</si>
  <si>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</si>
  <si>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</si>
  <si>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</si>
  <si>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</si>
  <si>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</si>
  <si>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</si>
  <si>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</si>
  <si>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</si>
  <si>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</si>
  <si>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</si>
  <si>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</si>
  <si>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</si>
  <si>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</si>
  <si>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</si>
  <si>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</si>
  <si>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</si>
  <si>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</si>
  <si>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</si>
  <si>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</si>
  <si>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</si>
  <si>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</si>
  <si>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</si>
  <si>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</si>
  <si>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</si>
  <si>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</si>
  <si>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</si>
  <si>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</si>
  <si>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</si>
  <si>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</si>
  <si>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</si>
  <si>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</si>
  <si>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</si>
  <si>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</si>
  <si>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</si>
  <si>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</si>
  <si>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</si>
  <si>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</si>
  <si>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</si>
  <si>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</si>
  <si>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</si>
  <si>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</si>
  <si>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</si>
  <si>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</si>
  <si>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</si>
  <si>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</si>
  <si>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</si>
  <si>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</si>
  <si>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</si>
  <si>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</si>
  <si>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</si>
  <si>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</si>
  <si>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</si>
  <si>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</si>
  <si>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</si>
  <si>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</si>
  <si>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</si>
  <si>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</si>
  <si>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</si>
  <si>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</si>
  <si>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</si>
  <si>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</si>
  <si>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</si>
  <si>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</si>
  <si>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</si>
  <si>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</si>
  <si>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</si>
  <si>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</si>
  <si>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</si>
  <si>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</si>
  <si>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</si>
  <si>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</si>
  <si>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</si>
  <si>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</si>
  <si>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</si>
  <si>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</si>
  <si>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</si>
  <si>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</si>
  <si>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</si>
  <si>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</si>
  <si>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</si>
  <si>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</si>
  <si>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</si>
  <si>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</si>
  <si>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</si>
  <si>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</si>
  <si>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</si>
  <si>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</si>
  <si>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</si>
  <si>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</si>
  <si>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</si>
  <si>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</si>
  <si>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</si>
  <si>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</si>
  <si>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</si>
  <si>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</si>
  <si>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</si>
  <si>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</si>
  <si>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</si>
  <si>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</si>
  <si>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</si>
  <si>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</si>
  <si>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795 0038</t>
  </si>
  <si>
    <t>Озеленение</t>
  </si>
  <si>
    <t>600 0300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</si>
  <si>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</si>
  <si>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795 0010</t>
  </si>
  <si>
    <t>Муниципальная программа "Развитие дошкольного образования г. Чебаркуля на 2014 - 2016 годы"</t>
  </si>
  <si>
    <t>795 0025</t>
  </si>
  <si>
    <t>795 0024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</si>
  <si>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</si>
  <si>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</si>
  <si>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</si>
  <si>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</si>
  <si>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</si>
  <si>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</si>
  <si>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626 0000</t>
  </si>
  <si>
    <t>626 0100</t>
  </si>
  <si>
    <t>626 0178</t>
  </si>
  <si>
    <t>795 0015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</si>
  <si>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</si>
  <si>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795 0090</t>
  </si>
  <si>
    <t>Субсидия на расходы, не включенные в муниципальные задания</t>
  </si>
  <si>
    <t>420 8226</t>
  </si>
  <si>
    <t>421 8226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</si>
  <si>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</si>
  <si>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795 0020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</si>
  <si>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</si>
  <si>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Государственная программа Челябинской области "Капитальное строительство в Челябинской области на 2014 - 2017 годы"</t>
  </si>
  <si>
    <t>Мероприятия в области жилищного хозяйства</t>
  </si>
  <si>
    <t>Другие вопросы в области здравоохранения</t>
  </si>
  <si>
    <t>Вакцинопрофилактика на территории Чебаркульского городского округа на 2015 год</t>
  </si>
  <si>
    <t>795 0031</t>
  </si>
  <si>
    <t>795 0006</t>
  </si>
  <si>
    <t>Муниципальная программа "Подготовка проектов планировки территорий Чебаркульского городского округа на 2015 - 2017 годы"</t>
  </si>
  <si>
    <t>Муниципальная программа "Развитие малого и среднего предпринимательства в Чебаркульском городском округе" на 2015 - 2017 годы</t>
  </si>
  <si>
    <t>350 0500</t>
  </si>
  <si>
    <t>620 0000</t>
  </si>
  <si>
    <t>620 1100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</si>
  <si>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</si>
  <si>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</si>
  <si>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614 0000</t>
  </si>
  <si>
    <t>614 6000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</si>
  <si>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</si>
  <si>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</si>
  <si>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Муниципальная программа "Модернизация объектов коммунальной инфраструктуры МО "Чебаркульский городской округ" на 2012 - 2015 годы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</si>
  <si>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</si>
  <si>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>614 5020</t>
  </si>
  <si>
    <t>421 8223</t>
  </si>
  <si>
    <t>Текущий ремонт</t>
  </si>
  <si>
    <t>433 8226</t>
  </si>
  <si>
    <t>420 8223</t>
  </si>
  <si>
    <t>14</t>
  </si>
  <si>
    <t>Другие вопросы в области национальной безопасности и правоохранительной деятельности</t>
  </si>
  <si>
    <t>795 0042</t>
  </si>
  <si>
    <t>Муниципальная программа "Профилактика преступлений и иных правонарушений на территории Чебаркульского городского округа"</t>
  </si>
  <si>
    <t>Подпрограмма "Модернизация объектов коммунальной инфраструктуры"</t>
  </si>
  <si>
    <t>Государственная программа Челябинской области "Чистая вода" на территории Челябинской области на 2014 - 2020 годы</t>
  </si>
  <si>
    <t>7950015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</si>
  <si>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 (строительство газопровода)</t>
  </si>
  <si>
    <t>614 2000</t>
  </si>
  <si>
    <t>616 0000</t>
  </si>
  <si>
    <t>603 0100</t>
  </si>
  <si>
    <t>603 0180</t>
  </si>
  <si>
    <t>Государственная программа Челябинской области "Развитие образования в Челябинской области на 2014-2017 годы"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</si>
  <si>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«Развитие образования в Челябинской области» на 2014 -2017 годы</t>
  </si>
  <si>
    <t>Организация отдыха детей в каникулярное время</t>
  </si>
  <si>
    <t xml:space="preserve">795 0000 </t>
  </si>
  <si>
    <t>Муниципальная программа развития образования Чебаркульского городского округа на 2014 год, подпрограмма по модернизации образования</t>
  </si>
  <si>
    <t>482 8323</t>
  </si>
  <si>
    <t>Муниципальная программа развития образования Чебаркульского городского округа на 2014 год, ведомственная программа "Организация отдыха, оздоровления детей и временного трудоустройства несовершеннолетних в каникулярное время 2014 года"</t>
  </si>
  <si>
    <t>795 0004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</si>
  <si>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</si>
  <si>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Муниципальная программа  "Доступное и комфортное жилье - гражданам России ", п/п " Модернизация объектов коммунальной инфраструктуры " (строительство газопровода)</t>
  </si>
  <si>
    <t>795 0012</t>
  </si>
  <si>
    <t>Муниципальная программа благоустройства территории Чебаркульского городского округа "Наш двор" на 2015  - 2017 годы</t>
  </si>
  <si>
    <t>Государственная программа Челябинской области «Комплексная поддержка и развитие малого и среднего предпринимательства в Челябинской области на 2015 - 2017 годы"</t>
  </si>
  <si>
    <t>627 0000</t>
  </si>
  <si>
    <t>Мероприятия по поддержке и развитию малого и среднего предпринимательства в рамках государственной программы Челябинской области «Комплексная поддержка и развитие малого и среднего предпринимательства в Челябинской области на 2015 - 2017 годы"</t>
  </si>
  <si>
    <t>627 0200</t>
  </si>
  <si>
    <t>604 0100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</si>
  <si>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</si>
  <si>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604 0101</t>
  </si>
  <si>
    <t>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</si>
  <si>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 xml:space="preserve">07 </t>
  </si>
  <si>
    <t>603 0105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</si>
  <si>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</t>
  </si>
  <si>
    <t>Реализация мероприятий государственной программы Российской Федерации "Доступная среда" на 2011 - 2015 годы</t>
  </si>
  <si>
    <t>603 5027</t>
  </si>
  <si>
    <t xml:space="preserve">443 </t>
  </si>
  <si>
    <t>441 8223</t>
  </si>
  <si>
    <t>482 8320</t>
  </si>
  <si>
    <t>Субсидии на иные цели</t>
  </si>
  <si>
    <t>Исполнено на 01.10.2015 год</t>
  </si>
  <si>
    <t>% исполнения</t>
  </si>
  <si>
    <t>615 0300</t>
  </si>
  <si>
    <t>Исполнение расходов бюджета Чебаркульского городского округа за девять месяцев 2015 года</t>
  </si>
  <si>
    <t xml:space="preserve">Приложение 2 
к постановлению администрации
Чебаркульского городского округа
от 20.10. 2015 г. № 1094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</si>
</sst>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8" fillId="0" borderId="13" xfId="0" applyNumberFormat="1" applyFont="1" applyBorder="1" applyAlignment="1">
      <alignment/>
    </xf>
    <xf numFmtId="49" fontId="3" fillId="24" borderId="13" xfId="0" applyNumberFormat="1" applyFont="1" applyFill="1" applyBorder="1" applyAlignment="1">
      <alignment/>
    </xf>
    <xf numFmtId="49" fontId="3" fillId="24" borderId="13" xfId="52" applyNumberFormat="1" applyFont="1" applyFill="1" applyBorder="1" applyAlignment="1">
      <alignment horizontal="left" vertical="center" wrapText="1"/>
      <protection/>
    </xf>
    <xf numFmtId="0" fontId="3" fillId="24" borderId="13" xfId="0" applyFont="1" applyFill="1" applyBorder="1" applyAlignment="1">
      <alignment wrapText="1"/>
    </xf>
    <xf numFmtId="49" fontId="3" fillId="24" borderId="13" xfId="52" applyNumberFormat="1" applyFont="1" applyFill="1" applyBorder="1" applyAlignment="1">
      <alignment horizontal="left" wrapText="1"/>
      <protection/>
    </xf>
    <xf numFmtId="49" fontId="3" fillId="24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3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wrapText="1"/>
    </xf>
    <xf numFmtId="49" fontId="3" fillId="24" borderId="13" xfId="52" applyNumberFormat="1" applyFont="1" applyFill="1" applyBorder="1" applyAlignment="1">
      <alignment horizontal="left" vertical="center" wrapText="1"/>
      <protection/>
    </xf>
    <xf numFmtId="0" fontId="3" fillId="24" borderId="13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/>
    </xf>
    <xf numFmtId="0" fontId="3" fillId="24" borderId="13" xfId="0" applyNumberFormat="1" applyFont="1" applyFill="1" applyBorder="1" applyAlignment="1">
      <alignment horizontal="left" vertical="center" wrapText="1"/>
    </xf>
    <xf numFmtId="0" fontId="3" fillId="24" borderId="13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3" xfId="0" applyNumberFormat="1" applyFont="1" applyFill="1" applyBorder="1" applyAlignment="1">
      <alignment wrapText="1"/>
    </xf>
    <xf numFmtId="0" fontId="3" fillId="24" borderId="13" xfId="0" applyNumberFormat="1" applyFont="1" applyFill="1" applyBorder="1" applyAlignment="1">
      <alignment wrapText="1"/>
    </xf>
    <xf numFmtId="49" fontId="14" fillId="24" borderId="13" xfId="0" applyNumberFormat="1" applyFont="1" applyFill="1" applyBorder="1" applyAlignment="1">
      <alignment wrapText="1"/>
    </xf>
    <xf numFmtId="49" fontId="14" fillId="24" borderId="13" xfId="52" applyNumberFormat="1" applyFont="1" applyFill="1" applyBorder="1" applyAlignment="1">
      <alignment horizontal="left" vertical="center" wrapText="1"/>
      <protection/>
    </xf>
    <xf numFmtId="49" fontId="14" fillId="24" borderId="13" xfId="0" applyNumberFormat="1" applyFont="1" applyFill="1" applyBorder="1" applyAlignment="1">
      <alignment horizontal="left" vertical="center" wrapText="1"/>
    </xf>
    <xf numFmtId="49" fontId="14" fillId="24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wrapText="1"/>
    </xf>
    <xf numFmtId="49" fontId="3" fillId="24" borderId="15" xfId="52" applyNumberFormat="1" applyFont="1" applyFill="1" applyBorder="1" applyAlignment="1">
      <alignment horizontal="left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13" fillId="24" borderId="1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" fontId="11" fillId="24" borderId="14" xfId="0" applyNumberFormat="1" applyFont="1" applyFill="1" applyBorder="1" applyAlignment="1">
      <alignment/>
    </xf>
    <xf numFmtId="165" fontId="9" fillId="0" borderId="17" xfId="0" applyNumberFormat="1" applyFont="1" applyBorder="1" applyAlignment="1">
      <alignment/>
    </xf>
    <xf numFmtId="165" fontId="0" fillId="24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24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6.75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3.75390625" style="0" customWidth="1"/>
    <col min="8" max="8" width="13.00390625" style="0" customWidth="1"/>
    <col min="9" max="9" width="7.25390625" style="0" customWidth="1"/>
  </cols>
  <sheetData>
    <row r="1" spans="2:7" ht="61.5" customHeight="1">
      <c r="B1" s="10"/>
      <c r="C1" s="52" t="s">
        <v>454</v>
      </c>
      <c r="D1" s="52"/>
      <c r="E1" s="52"/>
      <c r="F1" s="52"/>
      <c r="G1" s="52"/>
    </row>
    <row r="2" spans="1:9" ht="23.25" customHeight="1">
      <c r="A2" s="54" t="s">
        <v>453</v>
      </c>
      <c r="B2" s="54"/>
      <c r="C2" s="54"/>
      <c r="D2" s="54"/>
      <c r="E2" s="54"/>
      <c r="F2" s="54"/>
      <c r="G2" s="54"/>
      <c r="H2" s="54"/>
      <c r="I2" s="54"/>
    </row>
    <row r="3" spans="1:7" ht="15" customHeight="1" thickBot="1">
      <c r="A3" s="53" t="s">
        <v>157</v>
      </c>
      <c r="B3" s="53"/>
      <c r="C3" s="53"/>
      <c r="D3" s="53"/>
      <c r="E3" s="53"/>
      <c r="F3" s="53"/>
      <c r="G3" s="53"/>
    </row>
    <row r="4" spans="1:9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32" t="s">
        <v>344</v>
      </c>
      <c r="G4" s="46" t="s">
        <v>250</v>
      </c>
      <c r="H4" s="46" t="s">
        <v>450</v>
      </c>
      <c r="I4" s="41" t="s">
        <v>451</v>
      </c>
    </row>
    <row r="5" spans="1:9" s="2" customFormat="1" ht="12.75">
      <c r="A5" s="15" t="s">
        <v>5</v>
      </c>
      <c r="B5" s="1"/>
      <c r="C5" s="1"/>
      <c r="D5" s="1"/>
      <c r="E5" s="1"/>
      <c r="F5" s="1"/>
      <c r="G5" s="42">
        <f>G6+G18+G105+G116+G216+G315+G419+G539+G568+G376</f>
        <v>1123026767.94</v>
      </c>
      <c r="H5" s="42">
        <f>H6+H18+H105+H116+H216+H315+H419+H539+H568+H376</f>
        <v>755738454.96</v>
      </c>
      <c r="I5" s="48">
        <f>H5/G5*100</f>
        <v>67.29478553269684</v>
      </c>
    </row>
    <row r="6" spans="1:9" s="3" customFormat="1" ht="13.5">
      <c r="A6" s="38" t="s">
        <v>159</v>
      </c>
      <c r="B6" s="5" t="s">
        <v>6</v>
      </c>
      <c r="C6" s="5"/>
      <c r="D6" s="5"/>
      <c r="E6" s="5"/>
      <c r="F6" s="5"/>
      <c r="G6" s="43">
        <f aca="true" t="shared" si="0" ref="G6:H8">G7</f>
        <v>2977180</v>
      </c>
      <c r="H6" s="43">
        <f t="shared" si="0"/>
        <v>2031478.5599999998</v>
      </c>
      <c r="I6" s="48">
        <f aca="true" t="shared" si="1" ref="I6:I69">H6/G6*100</f>
        <v>68.2349928455787</v>
      </c>
    </row>
    <row r="7" spans="1:9" s="3" customFormat="1" ht="13.5">
      <c r="A7" s="16" t="s">
        <v>7</v>
      </c>
      <c r="B7" s="4" t="s">
        <v>6</v>
      </c>
      <c r="C7" s="4" t="s">
        <v>8</v>
      </c>
      <c r="D7" s="4"/>
      <c r="E7" s="4"/>
      <c r="F7" s="4"/>
      <c r="G7" s="44">
        <f t="shared" si="0"/>
        <v>2977180</v>
      </c>
      <c r="H7" s="44">
        <f t="shared" si="0"/>
        <v>2031478.5599999998</v>
      </c>
      <c r="I7" s="48">
        <f t="shared" si="1"/>
        <v>68.2349928455787</v>
      </c>
    </row>
    <row r="8" spans="1:9" s="3" customFormat="1" ht="25.5" customHeight="1">
      <c r="A8" s="17" t="s">
        <v>9</v>
      </c>
      <c r="B8" s="4" t="s">
        <v>6</v>
      </c>
      <c r="C8" s="4" t="s">
        <v>8</v>
      </c>
      <c r="D8" s="4" t="s">
        <v>21</v>
      </c>
      <c r="E8" s="4"/>
      <c r="F8" s="4"/>
      <c r="G8" s="44">
        <f t="shared" si="0"/>
        <v>2977180</v>
      </c>
      <c r="H8" s="44">
        <f t="shared" si="0"/>
        <v>2031478.5599999998</v>
      </c>
      <c r="I8" s="48">
        <f t="shared" si="1"/>
        <v>68.2349928455787</v>
      </c>
    </row>
    <row r="9" spans="1:9" s="3" customFormat="1" ht="27.75" customHeight="1">
      <c r="A9" s="17" t="s">
        <v>23</v>
      </c>
      <c r="B9" s="4" t="s">
        <v>6</v>
      </c>
      <c r="C9" s="4" t="s">
        <v>8</v>
      </c>
      <c r="D9" s="4" t="s">
        <v>21</v>
      </c>
      <c r="E9" s="4" t="s">
        <v>30</v>
      </c>
      <c r="F9" s="4"/>
      <c r="G9" s="44">
        <f>G10+G14+G16</f>
        <v>2977180</v>
      </c>
      <c r="H9" s="44">
        <f>H10+H14+H16</f>
        <v>2031478.5599999998</v>
      </c>
      <c r="I9" s="48">
        <f t="shared" si="1"/>
        <v>68.2349928455787</v>
      </c>
    </row>
    <row r="10" spans="1:9" s="3" customFormat="1" ht="13.5">
      <c r="A10" s="17" t="s">
        <v>10</v>
      </c>
      <c r="B10" s="4" t="s">
        <v>6</v>
      </c>
      <c r="C10" s="4" t="s">
        <v>8</v>
      </c>
      <c r="D10" s="4" t="s">
        <v>21</v>
      </c>
      <c r="E10" s="4" t="s">
        <v>25</v>
      </c>
      <c r="F10" s="4"/>
      <c r="G10" s="44">
        <f>G11+G12+G13</f>
        <v>2013384</v>
      </c>
      <c r="H10" s="44">
        <f>H11+H12+H13</f>
        <v>1286015.0799999998</v>
      </c>
      <c r="I10" s="48">
        <f t="shared" si="1"/>
        <v>63.873313784156416</v>
      </c>
    </row>
    <row r="11" spans="1:9" s="3" customFormat="1" ht="41.25" customHeight="1">
      <c r="A11" s="17" t="s">
        <v>224</v>
      </c>
      <c r="B11" s="4" t="s">
        <v>6</v>
      </c>
      <c r="C11" s="4" t="s">
        <v>8</v>
      </c>
      <c r="D11" s="4" t="s">
        <v>21</v>
      </c>
      <c r="E11" s="4" t="s">
        <v>25</v>
      </c>
      <c r="F11" s="4" t="s">
        <v>222</v>
      </c>
      <c r="G11" s="44">
        <f>1457124+36430</f>
        <v>1493554</v>
      </c>
      <c r="H11" s="44">
        <v>1053550.63</v>
      </c>
      <c r="I11" s="48">
        <f t="shared" si="1"/>
        <v>70.53984188050782</v>
      </c>
    </row>
    <row r="12" spans="1:9" s="3" customFormat="1" ht="13.5">
      <c r="A12" s="17" t="s">
        <v>225</v>
      </c>
      <c r="B12" s="4" t="s">
        <v>6</v>
      </c>
      <c r="C12" s="4" t="s">
        <v>8</v>
      </c>
      <c r="D12" s="4" t="s">
        <v>21</v>
      </c>
      <c r="E12" s="4" t="s">
        <v>25</v>
      </c>
      <c r="F12" s="4" t="s">
        <v>223</v>
      </c>
      <c r="G12" s="44">
        <f>36500+347330+130000</f>
        <v>513830</v>
      </c>
      <c r="H12" s="44">
        <f>21520.54+204943.91</f>
        <v>226464.45</v>
      </c>
      <c r="I12" s="48">
        <f t="shared" si="1"/>
        <v>44.07380845805033</v>
      </c>
    </row>
    <row r="13" spans="1:9" s="3" customFormat="1" ht="13.5">
      <c r="A13" s="17" t="s">
        <v>230</v>
      </c>
      <c r="B13" s="4" t="s">
        <v>6</v>
      </c>
      <c r="C13" s="4" t="s">
        <v>8</v>
      </c>
      <c r="D13" s="4" t="s">
        <v>21</v>
      </c>
      <c r="E13" s="4" t="s">
        <v>25</v>
      </c>
      <c r="F13" s="4" t="s">
        <v>229</v>
      </c>
      <c r="G13" s="44">
        <v>6000</v>
      </c>
      <c r="H13" s="44">
        <v>6000</v>
      </c>
      <c r="I13" s="48">
        <f t="shared" si="1"/>
        <v>100</v>
      </c>
    </row>
    <row r="14" spans="1:9" s="3" customFormat="1" ht="13.5">
      <c r="A14" s="17" t="s">
        <v>12</v>
      </c>
      <c r="B14" s="4" t="s">
        <v>6</v>
      </c>
      <c r="C14" s="4" t="s">
        <v>8</v>
      </c>
      <c r="D14" s="4" t="s">
        <v>21</v>
      </c>
      <c r="E14" s="4" t="s">
        <v>26</v>
      </c>
      <c r="F14" s="4"/>
      <c r="G14" s="44">
        <f>G15</f>
        <v>955496</v>
      </c>
      <c r="H14" s="44">
        <f>H15</f>
        <v>742312.22</v>
      </c>
      <c r="I14" s="48">
        <f t="shared" si="1"/>
        <v>77.68867896882875</v>
      </c>
    </row>
    <row r="15" spans="1:9" s="3" customFormat="1" ht="44.25" customHeight="1">
      <c r="A15" s="17" t="s">
        <v>224</v>
      </c>
      <c r="B15" s="4" t="s">
        <v>6</v>
      </c>
      <c r="C15" s="4" t="s">
        <v>8</v>
      </c>
      <c r="D15" s="4" t="s">
        <v>21</v>
      </c>
      <c r="E15" s="4" t="s">
        <v>26</v>
      </c>
      <c r="F15" s="4" t="s">
        <v>222</v>
      </c>
      <c r="G15" s="44">
        <f>932196+23300</f>
        <v>955496</v>
      </c>
      <c r="H15" s="44">
        <v>742312.22</v>
      </c>
      <c r="I15" s="48">
        <f t="shared" si="1"/>
        <v>77.68867896882875</v>
      </c>
    </row>
    <row r="16" spans="1:9" s="3" customFormat="1" ht="13.5">
      <c r="A16" s="17" t="s">
        <v>228</v>
      </c>
      <c r="B16" s="4" t="s">
        <v>6</v>
      </c>
      <c r="C16" s="4" t="s">
        <v>8</v>
      </c>
      <c r="D16" s="4" t="s">
        <v>21</v>
      </c>
      <c r="E16" s="4" t="s">
        <v>227</v>
      </c>
      <c r="F16" s="4"/>
      <c r="G16" s="44">
        <f>G17</f>
        <v>8300</v>
      </c>
      <c r="H16" s="44">
        <f>H17</f>
        <v>3151.26</v>
      </c>
      <c r="I16" s="48">
        <f t="shared" si="1"/>
        <v>37.966987951807226</v>
      </c>
    </row>
    <row r="17" spans="1:9" s="3" customFormat="1" ht="13.5">
      <c r="A17" s="17" t="s">
        <v>230</v>
      </c>
      <c r="B17" s="4" t="s">
        <v>6</v>
      </c>
      <c r="C17" s="4" t="s">
        <v>8</v>
      </c>
      <c r="D17" s="4" t="s">
        <v>21</v>
      </c>
      <c r="E17" s="4" t="s">
        <v>227</v>
      </c>
      <c r="F17" s="4" t="s">
        <v>229</v>
      </c>
      <c r="G17" s="44">
        <v>8300</v>
      </c>
      <c r="H17" s="44">
        <v>3151.26</v>
      </c>
      <c r="I17" s="48">
        <f t="shared" si="1"/>
        <v>37.966987951807226</v>
      </c>
    </row>
    <row r="18" spans="1:9" s="3" customFormat="1" ht="13.5">
      <c r="A18" s="38" t="s">
        <v>212</v>
      </c>
      <c r="B18" s="5" t="s">
        <v>13</v>
      </c>
      <c r="C18" s="5"/>
      <c r="D18" s="5"/>
      <c r="E18" s="5"/>
      <c r="F18" s="5"/>
      <c r="G18" s="43">
        <f>G19+G49+G60+G95+G100+G74+G80</f>
        <v>84813073.67</v>
      </c>
      <c r="H18" s="43">
        <f>H19+H49+H60+H95+H100+H74+H80</f>
        <v>54836218.77</v>
      </c>
      <c r="I18" s="48">
        <f t="shared" si="1"/>
        <v>64.65538436133417</v>
      </c>
    </row>
    <row r="19" spans="1:9" s="3" customFormat="1" ht="13.5">
      <c r="A19" s="16" t="s">
        <v>7</v>
      </c>
      <c r="B19" s="4" t="s">
        <v>13</v>
      </c>
      <c r="C19" s="4" t="s">
        <v>8</v>
      </c>
      <c r="D19" s="4"/>
      <c r="E19" s="4"/>
      <c r="F19" s="4"/>
      <c r="G19" s="44">
        <f>G20+G24+G45</f>
        <v>46740760.83</v>
      </c>
      <c r="H19" s="44">
        <f>H20+H24+H45</f>
        <v>38227185.18</v>
      </c>
      <c r="I19" s="48">
        <f t="shared" si="1"/>
        <v>81.78554328423414</v>
      </c>
    </row>
    <row r="20" spans="1:9" s="3" customFormat="1" ht="33" customHeight="1">
      <c r="A20" s="17" t="s">
        <v>19</v>
      </c>
      <c r="B20" s="4" t="s">
        <v>13</v>
      </c>
      <c r="C20" s="4" t="s">
        <v>8</v>
      </c>
      <c r="D20" s="4" t="s">
        <v>22</v>
      </c>
      <c r="E20" s="4"/>
      <c r="F20" s="4"/>
      <c r="G20" s="44">
        <f>G22</f>
        <v>1316569</v>
      </c>
      <c r="H20" s="44">
        <f>H22</f>
        <v>976731.6</v>
      </c>
      <c r="I20" s="48">
        <f t="shared" si="1"/>
        <v>74.18764986871179</v>
      </c>
    </row>
    <row r="21" spans="1:9" s="3" customFormat="1" ht="25.5">
      <c r="A21" s="17" t="s">
        <v>23</v>
      </c>
      <c r="B21" s="4" t="s">
        <v>13</v>
      </c>
      <c r="C21" s="4" t="s">
        <v>8</v>
      </c>
      <c r="D21" s="4" t="s">
        <v>22</v>
      </c>
      <c r="E21" s="4" t="s">
        <v>27</v>
      </c>
      <c r="F21" s="4"/>
      <c r="G21" s="44">
        <f>G22</f>
        <v>1316569</v>
      </c>
      <c r="H21" s="44">
        <f>H22</f>
        <v>976731.6</v>
      </c>
      <c r="I21" s="48">
        <f t="shared" si="1"/>
        <v>74.18764986871179</v>
      </c>
    </row>
    <row r="22" spans="1:9" s="3" customFormat="1" ht="13.5">
      <c r="A22" s="17" t="s">
        <v>14</v>
      </c>
      <c r="B22" s="4" t="s">
        <v>13</v>
      </c>
      <c r="C22" s="4" t="s">
        <v>8</v>
      </c>
      <c r="D22" s="4" t="s">
        <v>22</v>
      </c>
      <c r="E22" s="4" t="s">
        <v>28</v>
      </c>
      <c r="F22" s="4"/>
      <c r="G22" s="44">
        <f>G23</f>
        <v>1316569</v>
      </c>
      <c r="H22" s="44">
        <f>H23</f>
        <v>976731.6</v>
      </c>
      <c r="I22" s="48">
        <f t="shared" si="1"/>
        <v>74.18764986871179</v>
      </c>
    </row>
    <row r="23" spans="1:9" s="3" customFormat="1" ht="40.5" customHeight="1">
      <c r="A23" s="17" t="s">
        <v>224</v>
      </c>
      <c r="B23" s="4" t="s">
        <v>13</v>
      </c>
      <c r="C23" s="4" t="s">
        <v>8</v>
      </c>
      <c r="D23" s="4" t="s">
        <v>22</v>
      </c>
      <c r="E23" s="4" t="s">
        <v>29</v>
      </c>
      <c r="F23" s="4" t="s">
        <v>222</v>
      </c>
      <c r="G23" s="44">
        <f>1284469+32100</f>
        <v>1316569</v>
      </c>
      <c r="H23" s="44">
        <v>976731.6</v>
      </c>
      <c r="I23" s="48">
        <f t="shared" si="1"/>
        <v>74.18764986871179</v>
      </c>
    </row>
    <row r="24" spans="1:9" s="3" customFormat="1" ht="25.5">
      <c r="A24" s="17" t="s">
        <v>20</v>
      </c>
      <c r="B24" s="4" t="s">
        <v>13</v>
      </c>
      <c r="C24" s="4" t="s">
        <v>8</v>
      </c>
      <c r="D24" s="4" t="s">
        <v>24</v>
      </c>
      <c r="E24" s="4"/>
      <c r="F24" s="4"/>
      <c r="G24" s="44">
        <f>G25</f>
        <v>44124191.83</v>
      </c>
      <c r="H24" s="44">
        <f>H25</f>
        <v>35950453.58</v>
      </c>
      <c r="I24" s="48">
        <f t="shared" si="1"/>
        <v>81.47560802588416</v>
      </c>
    </row>
    <row r="25" spans="1:9" s="3" customFormat="1" ht="25.5">
      <c r="A25" s="17" t="s">
        <v>23</v>
      </c>
      <c r="B25" s="4" t="s">
        <v>13</v>
      </c>
      <c r="C25" s="4" t="s">
        <v>8</v>
      </c>
      <c r="D25" s="4" t="s">
        <v>24</v>
      </c>
      <c r="E25" s="4" t="s">
        <v>30</v>
      </c>
      <c r="F25" s="4"/>
      <c r="G25" s="44">
        <f>G26+G30+G36+G38+G40+G43+G33</f>
        <v>44124191.83</v>
      </c>
      <c r="H25" s="44">
        <f>H26+H30+H36+H38+H40+H43+H33</f>
        <v>35950453.58</v>
      </c>
      <c r="I25" s="48">
        <f t="shared" si="1"/>
        <v>81.47560802588416</v>
      </c>
    </row>
    <row r="26" spans="1:9" s="3" customFormat="1" ht="13.5">
      <c r="A26" s="17" t="s">
        <v>10</v>
      </c>
      <c r="B26" s="4" t="s">
        <v>13</v>
      </c>
      <c r="C26" s="4" t="s">
        <v>8</v>
      </c>
      <c r="D26" s="4" t="s">
        <v>24</v>
      </c>
      <c r="E26" s="4" t="s">
        <v>31</v>
      </c>
      <c r="F26" s="4"/>
      <c r="G26" s="44">
        <f>G27+G28+G29</f>
        <v>36208791.83</v>
      </c>
      <c r="H26" s="44">
        <f>H27+H28+H29</f>
        <v>30521030.07</v>
      </c>
      <c r="I26" s="48">
        <f t="shared" si="1"/>
        <v>84.29176597025386</v>
      </c>
    </row>
    <row r="27" spans="1:9" s="3" customFormat="1" ht="36.75" customHeight="1">
      <c r="A27" s="17" t="s">
        <v>224</v>
      </c>
      <c r="B27" s="4" t="s">
        <v>13</v>
      </c>
      <c r="C27" s="4" t="s">
        <v>8</v>
      </c>
      <c r="D27" s="4" t="s">
        <v>24</v>
      </c>
      <c r="E27" s="4" t="s">
        <v>31</v>
      </c>
      <c r="F27" s="4" t="s">
        <v>222</v>
      </c>
      <c r="G27" s="44">
        <f>15767245.04+129359.29</f>
        <v>15896604.329999998</v>
      </c>
      <c r="H27" s="44">
        <f>11464064.29+101532.29</f>
        <v>11565596.579999998</v>
      </c>
      <c r="I27" s="48">
        <f t="shared" si="1"/>
        <v>72.75513902156739</v>
      </c>
    </row>
    <row r="28" spans="1:9" s="3" customFormat="1" ht="13.5">
      <c r="A28" s="17" t="s">
        <v>225</v>
      </c>
      <c r="B28" s="4" t="s">
        <v>13</v>
      </c>
      <c r="C28" s="4" t="s">
        <v>8</v>
      </c>
      <c r="D28" s="4" t="s">
        <v>24</v>
      </c>
      <c r="E28" s="4" t="s">
        <v>31</v>
      </c>
      <c r="F28" s="4" t="s">
        <v>223</v>
      </c>
      <c r="G28" s="44">
        <f>1052720.22+3105096.49</f>
        <v>4157816.71</v>
      </c>
      <c r="H28" s="44">
        <f>697815.01+2107101.01</f>
        <v>2804916.0199999996</v>
      </c>
      <c r="I28" s="48">
        <f t="shared" si="1"/>
        <v>67.46127151910936</v>
      </c>
    </row>
    <row r="29" spans="1:9" s="3" customFormat="1" ht="13.5">
      <c r="A29" s="17" t="s">
        <v>230</v>
      </c>
      <c r="B29" s="4" t="s">
        <v>13</v>
      </c>
      <c r="C29" s="4" t="s">
        <v>8</v>
      </c>
      <c r="D29" s="4" t="s">
        <v>24</v>
      </c>
      <c r="E29" s="4" t="s">
        <v>31</v>
      </c>
      <c r="F29" s="4" t="s">
        <v>229</v>
      </c>
      <c r="G29" s="44">
        <f>15771130.29+266044+117196.5</f>
        <v>16154370.79</v>
      </c>
      <c r="H29" s="44">
        <f>15771128.97+262192+117196.5</f>
        <v>16150517.47</v>
      </c>
      <c r="I29" s="48">
        <f t="shared" si="1"/>
        <v>99.97614688897457</v>
      </c>
    </row>
    <row r="30" spans="1:9" s="3" customFormat="1" ht="13.5" customHeight="1">
      <c r="A30" s="17" t="s">
        <v>15</v>
      </c>
      <c r="B30" s="4" t="s">
        <v>13</v>
      </c>
      <c r="C30" s="4" t="s">
        <v>8</v>
      </c>
      <c r="D30" s="4" t="s">
        <v>24</v>
      </c>
      <c r="E30" s="4" t="s">
        <v>132</v>
      </c>
      <c r="F30" s="4"/>
      <c r="G30" s="44">
        <f>G31+G32</f>
        <v>438300</v>
      </c>
      <c r="H30" s="44">
        <f>H31+H32</f>
        <v>288300.6</v>
      </c>
      <c r="I30" s="48">
        <f t="shared" si="1"/>
        <v>65.77700205338809</v>
      </c>
    </row>
    <row r="31" spans="1:9" s="3" customFormat="1" ht="39.75" customHeight="1">
      <c r="A31" s="17" t="s">
        <v>224</v>
      </c>
      <c r="B31" s="4" t="s">
        <v>13</v>
      </c>
      <c r="C31" s="4" t="s">
        <v>8</v>
      </c>
      <c r="D31" s="4" t="s">
        <v>24</v>
      </c>
      <c r="E31" s="4" t="s">
        <v>132</v>
      </c>
      <c r="F31" s="4" t="s">
        <v>222</v>
      </c>
      <c r="G31" s="44">
        <v>406892</v>
      </c>
      <c r="H31" s="44">
        <v>278286.98</v>
      </c>
      <c r="I31" s="48">
        <f t="shared" si="1"/>
        <v>68.39332795926192</v>
      </c>
    </row>
    <row r="32" spans="1:9" s="3" customFormat="1" ht="13.5">
      <c r="A32" s="17" t="s">
        <v>225</v>
      </c>
      <c r="B32" s="4" t="s">
        <v>13</v>
      </c>
      <c r="C32" s="4" t="s">
        <v>8</v>
      </c>
      <c r="D32" s="4" t="s">
        <v>24</v>
      </c>
      <c r="E32" s="4" t="s">
        <v>132</v>
      </c>
      <c r="F32" s="4" t="s">
        <v>223</v>
      </c>
      <c r="G32" s="44">
        <v>31408</v>
      </c>
      <c r="H32" s="44">
        <v>10013.62</v>
      </c>
      <c r="I32" s="48">
        <f t="shared" si="1"/>
        <v>31.88238665308202</v>
      </c>
    </row>
    <row r="33" spans="1:9" s="3" customFormat="1" ht="56.25" customHeight="1">
      <c r="A33" s="30" t="s">
        <v>367</v>
      </c>
      <c r="B33" s="4" t="s">
        <v>13</v>
      </c>
      <c r="C33" s="4" t="s">
        <v>8</v>
      </c>
      <c r="D33" s="4" t="s">
        <v>24</v>
      </c>
      <c r="E33" s="4" t="s">
        <v>251</v>
      </c>
      <c r="F33" s="4"/>
      <c r="G33" s="44">
        <f>G34+G35</f>
        <v>6950000</v>
      </c>
      <c r="H33" s="44">
        <f>H34+H35</f>
        <v>4781671</v>
      </c>
      <c r="I33" s="48">
        <f t="shared" si="1"/>
        <v>68.80102158273381</v>
      </c>
    </row>
    <row r="34" spans="1:9" s="3" customFormat="1" ht="43.5" customHeight="1">
      <c r="A34" s="17" t="s">
        <v>224</v>
      </c>
      <c r="B34" s="4" t="s">
        <v>13</v>
      </c>
      <c r="C34" s="4" t="s">
        <v>8</v>
      </c>
      <c r="D34" s="4" t="s">
        <v>24</v>
      </c>
      <c r="E34" s="4" t="s">
        <v>251</v>
      </c>
      <c r="F34" s="4" t="s">
        <v>222</v>
      </c>
      <c r="G34" s="44">
        <v>5950000</v>
      </c>
      <c r="H34" s="44">
        <v>4236746.89</v>
      </c>
      <c r="I34" s="48">
        <f t="shared" si="1"/>
        <v>71.20583008403361</v>
      </c>
    </row>
    <row r="35" spans="1:9" s="3" customFormat="1" ht="13.5">
      <c r="A35" s="17" t="s">
        <v>225</v>
      </c>
      <c r="B35" s="4" t="s">
        <v>13</v>
      </c>
      <c r="C35" s="4" t="s">
        <v>8</v>
      </c>
      <c r="D35" s="4" t="s">
        <v>24</v>
      </c>
      <c r="E35" s="4" t="s">
        <v>251</v>
      </c>
      <c r="F35" s="4" t="s">
        <v>223</v>
      </c>
      <c r="G35" s="44">
        <v>1000000</v>
      </c>
      <c r="H35" s="44">
        <v>544924.11</v>
      </c>
      <c r="I35" s="48">
        <f t="shared" si="1"/>
        <v>54.492411</v>
      </c>
    </row>
    <row r="36" spans="1:9" s="3" customFormat="1" ht="27" customHeight="1">
      <c r="A36" s="19" t="s">
        <v>198</v>
      </c>
      <c r="B36" s="4" t="s">
        <v>13</v>
      </c>
      <c r="C36" s="4" t="s">
        <v>8</v>
      </c>
      <c r="D36" s="4" t="s">
        <v>24</v>
      </c>
      <c r="E36" s="4" t="s">
        <v>133</v>
      </c>
      <c r="F36" s="4"/>
      <c r="G36" s="44">
        <f>G37</f>
        <v>25400</v>
      </c>
      <c r="H36" s="44">
        <f>H37</f>
        <v>25400</v>
      </c>
      <c r="I36" s="48">
        <f t="shared" si="1"/>
        <v>100</v>
      </c>
    </row>
    <row r="37" spans="1:9" s="3" customFormat="1" ht="13.5">
      <c r="A37" s="17" t="s">
        <v>225</v>
      </c>
      <c r="B37" s="4" t="s">
        <v>13</v>
      </c>
      <c r="C37" s="4" t="s">
        <v>8</v>
      </c>
      <c r="D37" s="4" t="s">
        <v>24</v>
      </c>
      <c r="E37" s="4" t="s">
        <v>133</v>
      </c>
      <c r="F37" s="4" t="s">
        <v>223</v>
      </c>
      <c r="G37" s="44">
        <v>25400</v>
      </c>
      <c r="H37" s="44">
        <v>25400</v>
      </c>
      <c r="I37" s="48">
        <f t="shared" si="1"/>
        <v>100</v>
      </c>
    </row>
    <row r="38" spans="1:9" s="3" customFormat="1" ht="42.75" customHeight="1">
      <c r="A38" s="20" t="s">
        <v>139</v>
      </c>
      <c r="B38" s="6" t="s">
        <v>13</v>
      </c>
      <c r="C38" s="4" t="s">
        <v>8</v>
      </c>
      <c r="D38" s="4" t="s">
        <v>24</v>
      </c>
      <c r="E38" s="4" t="s">
        <v>140</v>
      </c>
      <c r="F38" s="4"/>
      <c r="G38" s="44">
        <f>G39</f>
        <v>93800</v>
      </c>
      <c r="H38" s="44">
        <f>H39</f>
        <v>62435.36</v>
      </c>
      <c r="I38" s="48">
        <f t="shared" si="1"/>
        <v>66.56221748400853</v>
      </c>
    </row>
    <row r="39" spans="1:9" s="3" customFormat="1" ht="39.75" customHeight="1">
      <c r="A39" s="17" t="s">
        <v>224</v>
      </c>
      <c r="B39" s="4" t="s">
        <v>13</v>
      </c>
      <c r="C39" s="4" t="s">
        <v>8</v>
      </c>
      <c r="D39" s="4" t="s">
        <v>24</v>
      </c>
      <c r="E39" s="4" t="s">
        <v>140</v>
      </c>
      <c r="F39" s="4" t="s">
        <v>222</v>
      </c>
      <c r="G39" s="44">
        <v>93800</v>
      </c>
      <c r="H39" s="44">
        <v>62435.36</v>
      </c>
      <c r="I39" s="48">
        <f t="shared" si="1"/>
        <v>66.56221748400853</v>
      </c>
    </row>
    <row r="40" spans="1:9" s="3" customFormat="1" ht="28.5" customHeight="1">
      <c r="A40" s="22" t="s">
        <v>255</v>
      </c>
      <c r="B40" s="4" t="s">
        <v>13</v>
      </c>
      <c r="C40" s="4" t="s">
        <v>8</v>
      </c>
      <c r="D40" s="4" t="s">
        <v>24</v>
      </c>
      <c r="E40" s="4" t="s">
        <v>199</v>
      </c>
      <c r="F40" s="4"/>
      <c r="G40" s="44">
        <f>G41+G42</f>
        <v>338800</v>
      </c>
      <c r="H40" s="44">
        <f>H41+H42</f>
        <v>239468.11000000002</v>
      </c>
      <c r="I40" s="48">
        <f t="shared" si="1"/>
        <v>70.68126033057852</v>
      </c>
    </row>
    <row r="41" spans="1:9" s="3" customFormat="1" ht="38.25" customHeight="1">
      <c r="A41" s="17" t="s">
        <v>224</v>
      </c>
      <c r="B41" s="4" t="s">
        <v>13</v>
      </c>
      <c r="C41" s="4" t="s">
        <v>8</v>
      </c>
      <c r="D41" s="4" t="s">
        <v>24</v>
      </c>
      <c r="E41" s="4" t="s">
        <v>199</v>
      </c>
      <c r="F41" s="4" t="s">
        <v>222</v>
      </c>
      <c r="G41" s="44">
        <f>286818+400</f>
        <v>287218</v>
      </c>
      <c r="H41" s="44">
        <v>203372.82</v>
      </c>
      <c r="I41" s="48">
        <f t="shared" si="1"/>
        <v>70.80782541484169</v>
      </c>
    </row>
    <row r="42" spans="1:9" s="3" customFormat="1" ht="13.5">
      <c r="A42" s="17" t="s">
        <v>225</v>
      </c>
      <c r="B42" s="4" t="s">
        <v>13</v>
      </c>
      <c r="C42" s="4" t="s">
        <v>8</v>
      </c>
      <c r="D42" s="4" t="s">
        <v>24</v>
      </c>
      <c r="E42" s="4" t="s">
        <v>199</v>
      </c>
      <c r="F42" s="4" t="s">
        <v>223</v>
      </c>
      <c r="G42" s="44">
        <f>13783.5+37798.5</f>
        <v>51582</v>
      </c>
      <c r="H42" s="44">
        <f>11599.27+24496.02</f>
        <v>36095.29</v>
      </c>
      <c r="I42" s="48">
        <f t="shared" si="1"/>
        <v>69.9765228180373</v>
      </c>
    </row>
    <row r="43" spans="1:9" s="3" customFormat="1" ht="13.5">
      <c r="A43" s="17" t="s">
        <v>228</v>
      </c>
      <c r="B43" s="4" t="s">
        <v>13</v>
      </c>
      <c r="C43" s="4" t="s">
        <v>8</v>
      </c>
      <c r="D43" s="4" t="s">
        <v>24</v>
      </c>
      <c r="E43" s="4" t="s">
        <v>227</v>
      </c>
      <c r="F43" s="4"/>
      <c r="G43" s="44">
        <f>G44</f>
        <v>69100</v>
      </c>
      <c r="H43" s="44">
        <f>H44</f>
        <v>32148.44</v>
      </c>
      <c r="I43" s="48">
        <f t="shared" si="1"/>
        <v>46.52451519536903</v>
      </c>
    </row>
    <row r="44" spans="1:9" s="3" customFormat="1" ht="13.5">
      <c r="A44" s="17" t="s">
        <v>230</v>
      </c>
      <c r="B44" s="4" t="s">
        <v>13</v>
      </c>
      <c r="C44" s="4" t="s">
        <v>8</v>
      </c>
      <c r="D44" s="4" t="s">
        <v>24</v>
      </c>
      <c r="E44" s="4" t="s">
        <v>227</v>
      </c>
      <c r="F44" s="4" t="s">
        <v>229</v>
      </c>
      <c r="G44" s="44">
        <v>69100</v>
      </c>
      <c r="H44" s="44">
        <v>32148.44</v>
      </c>
      <c r="I44" s="48">
        <f t="shared" si="1"/>
        <v>46.52451519536903</v>
      </c>
    </row>
    <row r="45" spans="1:9" s="3" customFormat="1" ht="13.5">
      <c r="A45" s="17" t="s">
        <v>257</v>
      </c>
      <c r="B45" s="4" t="s">
        <v>13</v>
      </c>
      <c r="C45" s="4" t="s">
        <v>8</v>
      </c>
      <c r="D45" s="4" t="s">
        <v>64</v>
      </c>
      <c r="E45" s="4"/>
      <c r="F45" s="4"/>
      <c r="G45" s="44">
        <f aca="true" t="shared" si="2" ref="G45:H47">G46</f>
        <v>1300000</v>
      </c>
      <c r="H45" s="44">
        <f t="shared" si="2"/>
        <v>1300000</v>
      </c>
      <c r="I45" s="48">
        <f t="shared" si="1"/>
        <v>100</v>
      </c>
    </row>
    <row r="46" spans="1:9" s="3" customFormat="1" ht="13.5">
      <c r="A46" s="17" t="s">
        <v>260</v>
      </c>
      <c r="B46" s="4" t="s">
        <v>13</v>
      </c>
      <c r="C46" s="4" t="s">
        <v>8</v>
      </c>
      <c r="D46" s="4" t="s">
        <v>64</v>
      </c>
      <c r="E46" s="4" t="s">
        <v>259</v>
      </c>
      <c r="F46" s="4"/>
      <c r="G46" s="44">
        <f t="shared" si="2"/>
        <v>1300000</v>
      </c>
      <c r="H46" s="44">
        <f t="shared" si="2"/>
        <v>1300000</v>
      </c>
      <c r="I46" s="48">
        <f t="shared" si="1"/>
        <v>100</v>
      </c>
    </row>
    <row r="47" spans="1:9" s="3" customFormat="1" ht="25.5">
      <c r="A47" s="17" t="s">
        <v>261</v>
      </c>
      <c r="B47" s="4" t="s">
        <v>13</v>
      </c>
      <c r="C47" s="4" t="s">
        <v>258</v>
      </c>
      <c r="D47" s="4" t="s">
        <v>64</v>
      </c>
      <c r="E47" s="4" t="s">
        <v>263</v>
      </c>
      <c r="F47" s="4"/>
      <c r="G47" s="44">
        <f t="shared" si="2"/>
        <v>1300000</v>
      </c>
      <c r="H47" s="44">
        <f t="shared" si="2"/>
        <v>1300000</v>
      </c>
      <c r="I47" s="48">
        <f t="shared" si="1"/>
        <v>100</v>
      </c>
    </row>
    <row r="48" spans="1:9" s="3" customFormat="1" ht="13.5">
      <c r="A48" s="17" t="s">
        <v>230</v>
      </c>
      <c r="B48" s="4" t="s">
        <v>13</v>
      </c>
      <c r="C48" s="4" t="s">
        <v>8</v>
      </c>
      <c r="D48" s="4" t="s">
        <v>64</v>
      </c>
      <c r="E48" s="4" t="s">
        <v>263</v>
      </c>
      <c r="F48" s="4" t="s">
        <v>229</v>
      </c>
      <c r="G48" s="44">
        <f>250000+250000+600000+200000</f>
        <v>1300000</v>
      </c>
      <c r="H48" s="44">
        <f>250000+250000+600000+200000</f>
        <v>1300000</v>
      </c>
      <c r="I48" s="48">
        <f t="shared" si="1"/>
        <v>100</v>
      </c>
    </row>
    <row r="49" spans="1:9" s="3" customFormat="1" ht="13.5">
      <c r="A49" s="17" t="s">
        <v>40</v>
      </c>
      <c r="B49" s="4" t="s">
        <v>13</v>
      </c>
      <c r="C49" s="4" t="s">
        <v>21</v>
      </c>
      <c r="D49" s="4"/>
      <c r="E49" s="4"/>
      <c r="F49" s="4"/>
      <c r="G49" s="44">
        <f>G50+G56</f>
        <v>2360600</v>
      </c>
      <c r="H49" s="44">
        <f>H50+H56</f>
        <v>1463969.6</v>
      </c>
      <c r="I49" s="48">
        <f t="shared" si="1"/>
        <v>62.01684317546386</v>
      </c>
    </row>
    <row r="50" spans="1:9" s="3" customFormat="1" ht="13.5">
      <c r="A50" s="17" t="s">
        <v>144</v>
      </c>
      <c r="B50" s="4" t="s">
        <v>13</v>
      </c>
      <c r="C50" s="4" t="s">
        <v>21</v>
      </c>
      <c r="D50" s="4" t="s">
        <v>24</v>
      </c>
      <c r="E50" s="4"/>
      <c r="F50" s="4"/>
      <c r="G50" s="44">
        <f>G51</f>
        <v>2010600</v>
      </c>
      <c r="H50" s="44">
        <f>H51</f>
        <v>1463969.6</v>
      </c>
      <c r="I50" s="48">
        <f t="shared" si="1"/>
        <v>72.81257336118571</v>
      </c>
    </row>
    <row r="51" spans="1:9" s="3" customFormat="1" ht="13.5">
      <c r="A51" s="17" t="s">
        <v>146</v>
      </c>
      <c r="B51" s="4" t="s">
        <v>13</v>
      </c>
      <c r="C51" s="4" t="s">
        <v>21</v>
      </c>
      <c r="D51" s="4" t="s">
        <v>24</v>
      </c>
      <c r="E51" s="4" t="s">
        <v>145</v>
      </c>
      <c r="F51" s="4"/>
      <c r="G51" s="44">
        <f>G52</f>
        <v>2010600</v>
      </c>
      <c r="H51" s="44">
        <f>H52</f>
        <v>1463969.6</v>
      </c>
      <c r="I51" s="48">
        <f t="shared" si="1"/>
        <v>72.81257336118571</v>
      </c>
    </row>
    <row r="52" spans="1:9" s="3" customFormat="1" ht="27.75" customHeight="1">
      <c r="A52" s="17" t="s">
        <v>226</v>
      </c>
      <c r="B52" s="4" t="s">
        <v>13</v>
      </c>
      <c r="C52" s="4" t="s">
        <v>21</v>
      </c>
      <c r="D52" s="4" t="s">
        <v>24</v>
      </c>
      <c r="E52" s="4" t="s">
        <v>256</v>
      </c>
      <c r="F52" s="4"/>
      <c r="G52" s="44">
        <f>G53+G54+G55</f>
        <v>2010600</v>
      </c>
      <c r="H52" s="44">
        <f>H53+H54+H55</f>
        <v>1463969.6</v>
      </c>
      <c r="I52" s="48">
        <f t="shared" si="1"/>
        <v>72.81257336118571</v>
      </c>
    </row>
    <row r="53" spans="1:9" s="3" customFormat="1" ht="39" customHeight="1">
      <c r="A53" s="17" t="s">
        <v>224</v>
      </c>
      <c r="B53" s="4" t="s">
        <v>13</v>
      </c>
      <c r="C53" s="4" t="s">
        <v>21</v>
      </c>
      <c r="D53" s="4" t="s">
        <v>24</v>
      </c>
      <c r="E53" s="4" t="s">
        <v>256</v>
      </c>
      <c r="F53" s="4" t="s">
        <v>222</v>
      </c>
      <c r="G53" s="44">
        <f>1621552+3421</f>
        <v>1624973</v>
      </c>
      <c r="H53" s="44">
        <f>1266646.02+621</f>
        <v>1267267.02</v>
      </c>
      <c r="I53" s="48">
        <f t="shared" si="1"/>
        <v>77.9869585525421</v>
      </c>
    </row>
    <row r="54" spans="1:9" s="3" customFormat="1" ht="13.5">
      <c r="A54" s="17" t="s">
        <v>225</v>
      </c>
      <c r="B54" s="4" t="s">
        <v>13</v>
      </c>
      <c r="C54" s="4" t="s">
        <v>21</v>
      </c>
      <c r="D54" s="4" t="s">
        <v>24</v>
      </c>
      <c r="E54" s="4" t="s">
        <v>256</v>
      </c>
      <c r="F54" s="4" t="s">
        <v>223</v>
      </c>
      <c r="G54" s="44">
        <f>62176+316451</f>
        <v>378627</v>
      </c>
      <c r="H54" s="44">
        <f>70326.11+122490.26</f>
        <v>192816.37</v>
      </c>
      <c r="I54" s="48">
        <f t="shared" si="1"/>
        <v>50.92515060996706</v>
      </c>
    </row>
    <row r="55" spans="1:9" s="3" customFormat="1" ht="13.5">
      <c r="A55" s="17" t="s">
        <v>230</v>
      </c>
      <c r="B55" s="4" t="s">
        <v>13</v>
      </c>
      <c r="C55" s="4" t="s">
        <v>21</v>
      </c>
      <c r="D55" s="4" t="s">
        <v>24</v>
      </c>
      <c r="E55" s="4" t="s">
        <v>256</v>
      </c>
      <c r="F55" s="4" t="s">
        <v>229</v>
      </c>
      <c r="G55" s="44">
        <v>7000</v>
      </c>
      <c r="H55" s="44">
        <v>3886.21</v>
      </c>
      <c r="I55" s="48">
        <f t="shared" si="1"/>
        <v>55.51728571428571</v>
      </c>
    </row>
    <row r="56" spans="1:9" s="3" customFormat="1" ht="25.5">
      <c r="A56" s="17" t="s">
        <v>410</v>
      </c>
      <c r="B56" s="4" t="s">
        <v>13</v>
      </c>
      <c r="C56" s="4" t="s">
        <v>21</v>
      </c>
      <c r="D56" s="4" t="s">
        <v>409</v>
      </c>
      <c r="E56" s="4"/>
      <c r="F56" s="4"/>
      <c r="G56" s="44">
        <f aca="true" t="shared" si="3" ref="G56:H58">G57</f>
        <v>350000</v>
      </c>
      <c r="H56" s="44">
        <f t="shared" si="3"/>
        <v>0</v>
      </c>
      <c r="I56" s="48">
        <f t="shared" si="1"/>
        <v>0</v>
      </c>
    </row>
    <row r="57" spans="1:9" s="3" customFormat="1" ht="13.5">
      <c r="A57" s="17" t="s">
        <v>233</v>
      </c>
      <c r="B57" s="4" t="s">
        <v>13</v>
      </c>
      <c r="C57" s="4" t="s">
        <v>21</v>
      </c>
      <c r="D57" s="4" t="s">
        <v>409</v>
      </c>
      <c r="E57" s="4" t="s">
        <v>37</v>
      </c>
      <c r="F57" s="4"/>
      <c r="G57" s="44">
        <f t="shared" si="3"/>
        <v>350000</v>
      </c>
      <c r="H57" s="44">
        <f t="shared" si="3"/>
        <v>0</v>
      </c>
      <c r="I57" s="48">
        <f t="shared" si="1"/>
        <v>0</v>
      </c>
    </row>
    <row r="58" spans="1:9" s="3" customFormat="1" ht="25.5">
      <c r="A58" s="17" t="s">
        <v>412</v>
      </c>
      <c r="B58" s="4" t="s">
        <v>13</v>
      </c>
      <c r="C58" s="4" t="s">
        <v>21</v>
      </c>
      <c r="D58" s="4" t="s">
        <v>409</v>
      </c>
      <c r="E58" s="4" t="s">
        <v>411</v>
      </c>
      <c r="F58" s="4"/>
      <c r="G58" s="44">
        <f t="shared" si="3"/>
        <v>350000</v>
      </c>
      <c r="H58" s="44">
        <f t="shared" si="3"/>
        <v>0</v>
      </c>
      <c r="I58" s="48">
        <f t="shared" si="1"/>
        <v>0</v>
      </c>
    </row>
    <row r="59" spans="1:9" s="3" customFormat="1" ht="13.5">
      <c r="A59" s="17" t="s">
        <v>225</v>
      </c>
      <c r="B59" s="4" t="s">
        <v>13</v>
      </c>
      <c r="C59" s="4" t="s">
        <v>21</v>
      </c>
      <c r="D59" s="4" t="s">
        <v>409</v>
      </c>
      <c r="E59" s="4" t="s">
        <v>411</v>
      </c>
      <c r="F59" s="4" t="s">
        <v>223</v>
      </c>
      <c r="G59" s="44">
        <v>350000</v>
      </c>
      <c r="H59" s="44">
        <v>0</v>
      </c>
      <c r="I59" s="48">
        <f t="shared" si="1"/>
        <v>0</v>
      </c>
    </row>
    <row r="60" spans="1:9" s="3" customFormat="1" ht="13.5">
      <c r="A60" s="16" t="s">
        <v>123</v>
      </c>
      <c r="B60" s="4" t="s">
        <v>13</v>
      </c>
      <c r="C60" s="4" t="s">
        <v>24</v>
      </c>
      <c r="D60" s="4"/>
      <c r="E60" s="4"/>
      <c r="F60" s="4"/>
      <c r="G60" s="44">
        <f>G61</f>
        <v>14815000</v>
      </c>
      <c r="H60" s="44">
        <f>H61</f>
        <v>155585</v>
      </c>
      <c r="I60" s="48">
        <f t="shared" si="1"/>
        <v>1.0501856226797164</v>
      </c>
    </row>
    <row r="61" spans="1:9" s="3" customFormat="1" ht="13.5">
      <c r="A61" s="23" t="s">
        <v>121</v>
      </c>
      <c r="B61" s="4" t="s">
        <v>13</v>
      </c>
      <c r="C61" s="4" t="s">
        <v>24</v>
      </c>
      <c r="D61" s="4" t="s">
        <v>117</v>
      </c>
      <c r="E61" s="4"/>
      <c r="F61" s="4"/>
      <c r="G61" s="44">
        <f>G62+G68+G65</f>
        <v>14815000</v>
      </c>
      <c r="H61" s="44">
        <f>H62+H68+H65</f>
        <v>155585</v>
      </c>
      <c r="I61" s="48">
        <f t="shared" si="1"/>
        <v>1.0501856226797164</v>
      </c>
    </row>
    <row r="62" spans="1:9" s="3" customFormat="1" ht="15" customHeight="1">
      <c r="A62" s="18" t="s">
        <v>122</v>
      </c>
      <c r="B62" s="4" t="s">
        <v>13</v>
      </c>
      <c r="C62" s="4" t="s">
        <v>24</v>
      </c>
      <c r="D62" s="4" t="s">
        <v>117</v>
      </c>
      <c r="E62" s="4" t="s">
        <v>118</v>
      </c>
      <c r="F62" s="4"/>
      <c r="G62" s="44">
        <f>G63</f>
        <v>250000</v>
      </c>
      <c r="H62" s="44">
        <f>H63</f>
        <v>145285</v>
      </c>
      <c r="I62" s="48">
        <f t="shared" si="1"/>
        <v>58.114</v>
      </c>
    </row>
    <row r="63" spans="1:9" s="3" customFormat="1" ht="13.5">
      <c r="A63" s="23" t="s">
        <v>120</v>
      </c>
      <c r="B63" s="4" t="s">
        <v>13</v>
      </c>
      <c r="C63" s="4" t="s">
        <v>24</v>
      </c>
      <c r="D63" s="4" t="s">
        <v>117</v>
      </c>
      <c r="E63" s="4" t="s">
        <v>119</v>
      </c>
      <c r="F63" s="4"/>
      <c r="G63" s="44">
        <f>G64</f>
        <v>250000</v>
      </c>
      <c r="H63" s="44">
        <f>H64</f>
        <v>145285</v>
      </c>
      <c r="I63" s="48">
        <f t="shared" si="1"/>
        <v>58.114</v>
      </c>
    </row>
    <row r="64" spans="1:9" s="3" customFormat="1" ht="13.5">
      <c r="A64" s="17" t="s">
        <v>225</v>
      </c>
      <c r="B64" s="4" t="s">
        <v>13</v>
      </c>
      <c r="C64" s="4" t="s">
        <v>24</v>
      </c>
      <c r="D64" s="4" t="s">
        <v>117</v>
      </c>
      <c r="E64" s="4" t="s">
        <v>119</v>
      </c>
      <c r="F64" s="4" t="s">
        <v>223</v>
      </c>
      <c r="G64" s="44">
        <v>250000</v>
      </c>
      <c r="H64" s="44">
        <v>145285</v>
      </c>
      <c r="I64" s="48">
        <f t="shared" si="1"/>
        <v>58.114</v>
      </c>
    </row>
    <row r="65" spans="1:9" s="3" customFormat="1" ht="24" customHeight="1">
      <c r="A65" s="17" t="s">
        <v>433</v>
      </c>
      <c r="B65" s="4" t="s">
        <v>13</v>
      </c>
      <c r="C65" s="4" t="s">
        <v>24</v>
      </c>
      <c r="D65" s="4" t="s">
        <v>117</v>
      </c>
      <c r="E65" s="4" t="s">
        <v>434</v>
      </c>
      <c r="F65" s="4"/>
      <c r="G65" s="44">
        <f>G66</f>
        <v>2265000</v>
      </c>
      <c r="H65" s="44">
        <f>H66</f>
        <v>0</v>
      </c>
      <c r="I65" s="48">
        <f t="shared" si="1"/>
        <v>0</v>
      </c>
    </row>
    <row r="66" spans="1:9" s="3" customFormat="1" ht="37.5" customHeight="1">
      <c r="A66" s="17" t="s">
        <v>435</v>
      </c>
      <c r="B66" s="4" t="s">
        <v>13</v>
      </c>
      <c r="C66" s="4" t="s">
        <v>24</v>
      </c>
      <c r="D66" s="4" t="s">
        <v>117</v>
      </c>
      <c r="E66" s="4" t="s">
        <v>436</v>
      </c>
      <c r="F66" s="4"/>
      <c r="G66" s="44">
        <f>G67</f>
        <v>2265000</v>
      </c>
      <c r="H66" s="44">
        <f>H67</f>
        <v>0</v>
      </c>
      <c r="I66" s="48">
        <f t="shared" si="1"/>
        <v>0</v>
      </c>
    </row>
    <row r="67" spans="1:9" s="3" customFormat="1" ht="13.5">
      <c r="A67" s="17" t="s">
        <v>230</v>
      </c>
      <c r="B67" s="4" t="s">
        <v>13</v>
      </c>
      <c r="C67" s="4" t="s">
        <v>24</v>
      </c>
      <c r="D67" s="4" t="s">
        <v>117</v>
      </c>
      <c r="E67" s="4" t="s">
        <v>436</v>
      </c>
      <c r="F67" s="4" t="s">
        <v>229</v>
      </c>
      <c r="G67" s="44">
        <v>2265000</v>
      </c>
      <c r="H67" s="44">
        <v>0</v>
      </c>
      <c r="I67" s="48">
        <f t="shared" si="1"/>
        <v>0</v>
      </c>
    </row>
    <row r="68" spans="1:9" s="3" customFormat="1" ht="13.5">
      <c r="A68" s="17" t="s">
        <v>233</v>
      </c>
      <c r="B68" s="4" t="s">
        <v>13</v>
      </c>
      <c r="C68" s="4" t="s">
        <v>24</v>
      </c>
      <c r="D68" s="4" t="s">
        <v>117</v>
      </c>
      <c r="E68" s="4" t="s">
        <v>37</v>
      </c>
      <c r="F68" s="4"/>
      <c r="G68" s="44">
        <f>G71+G69</f>
        <v>12300000</v>
      </c>
      <c r="H68" s="44">
        <f>H71+H69</f>
        <v>10300</v>
      </c>
      <c r="I68" s="48">
        <f t="shared" si="1"/>
        <v>0.08373983739837398</v>
      </c>
    </row>
    <row r="69" spans="1:9" s="3" customFormat="1" ht="26.25" customHeight="1">
      <c r="A69" s="17" t="s">
        <v>391</v>
      </c>
      <c r="B69" s="4" t="s">
        <v>13</v>
      </c>
      <c r="C69" s="4" t="s">
        <v>24</v>
      </c>
      <c r="D69" s="4" t="s">
        <v>117</v>
      </c>
      <c r="E69" s="4" t="s">
        <v>390</v>
      </c>
      <c r="F69" s="4"/>
      <c r="G69" s="44">
        <f>G70</f>
        <v>12000000</v>
      </c>
      <c r="H69" s="44">
        <f>H70</f>
        <v>0</v>
      </c>
      <c r="I69" s="48">
        <f t="shared" si="1"/>
        <v>0</v>
      </c>
    </row>
    <row r="70" spans="1:9" s="3" customFormat="1" ht="25.5" customHeight="1">
      <c r="A70" s="22" t="s">
        <v>275</v>
      </c>
      <c r="B70" s="4" t="s">
        <v>13</v>
      </c>
      <c r="C70" s="4" t="s">
        <v>24</v>
      </c>
      <c r="D70" s="4" t="s">
        <v>117</v>
      </c>
      <c r="E70" s="4" t="s">
        <v>390</v>
      </c>
      <c r="F70" s="4" t="s">
        <v>274</v>
      </c>
      <c r="G70" s="44">
        <v>12000000</v>
      </c>
      <c r="H70" s="44">
        <v>0</v>
      </c>
      <c r="I70" s="48">
        <f aca="true" t="shared" si="4" ref="I70:I133">H70/G70*100</f>
        <v>0</v>
      </c>
    </row>
    <row r="71" spans="1:9" s="3" customFormat="1" ht="25.5">
      <c r="A71" s="17" t="s">
        <v>392</v>
      </c>
      <c r="B71" s="4" t="s">
        <v>13</v>
      </c>
      <c r="C71" s="4" t="s">
        <v>24</v>
      </c>
      <c r="D71" s="4" t="s">
        <v>117</v>
      </c>
      <c r="E71" s="4" t="s">
        <v>272</v>
      </c>
      <c r="F71" s="4"/>
      <c r="G71" s="44">
        <f>G72+G73</f>
        <v>300000</v>
      </c>
      <c r="H71" s="44">
        <f>H72+H73</f>
        <v>10300</v>
      </c>
      <c r="I71" s="48">
        <f t="shared" si="4"/>
        <v>3.4333333333333336</v>
      </c>
    </row>
    <row r="72" spans="1:9" s="3" customFormat="1" ht="13.5">
      <c r="A72" s="17" t="s">
        <v>225</v>
      </c>
      <c r="B72" s="4" t="s">
        <v>13</v>
      </c>
      <c r="C72" s="4" t="s">
        <v>24</v>
      </c>
      <c r="D72" s="4" t="s">
        <v>117</v>
      </c>
      <c r="E72" s="4" t="s">
        <v>272</v>
      </c>
      <c r="F72" s="4" t="s">
        <v>223</v>
      </c>
      <c r="G72" s="44">
        <v>10300</v>
      </c>
      <c r="H72" s="44">
        <v>10300</v>
      </c>
      <c r="I72" s="48">
        <f t="shared" si="4"/>
        <v>100</v>
      </c>
    </row>
    <row r="73" spans="1:9" s="3" customFormat="1" ht="13.5">
      <c r="A73" s="17" t="s">
        <v>230</v>
      </c>
      <c r="B73" s="4" t="s">
        <v>13</v>
      </c>
      <c r="C73" s="4" t="s">
        <v>24</v>
      </c>
      <c r="D73" s="4" t="s">
        <v>117</v>
      </c>
      <c r="E73" s="4" t="s">
        <v>272</v>
      </c>
      <c r="F73" s="4" t="s">
        <v>229</v>
      </c>
      <c r="G73" s="44">
        <v>289700</v>
      </c>
      <c r="H73" s="44">
        <v>0</v>
      </c>
      <c r="I73" s="48">
        <f t="shared" si="4"/>
        <v>0</v>
      </c>
    </row>
    <row r="74" spans="1:9" s="3" customFormat="1" ht="13.5">
      <c r="A74" s="17" t="s">
        <v>63</v>
      </c>
      <c r="B74" s="4" t="s">
        <v>13</v>
      </c>
      <c r="C74" s="4" t="s">
        <v>64</v>
      </c>
      <c r="D74" s="4"/>
      <c r="E74" s="4"/>
      <c r="F74" s="4"/>
      <c r="G74" s="44">
        <f aca="true" t="shared" si="5" ref="G74:H76">G75</f>
        <v>200000</v>
      </c>
      <c r="H74" s="44">
        <f t="shared" si="5"/>
        <v>140000</v>
      </c>
      <c r="I74" s="48">
        <f t="shared" si="4"/>
        <v>70</v>
      </c>
    </row>
    <row r="75" spans="1:9" s="3" customFormat="1" ht="13.5">
      <c r="A75" s="23" t="s">
        <v>78</v>
      </c>
      <c r="B75" s="4" t="s">
        <v>13</v>
      </c>
      <c r="C75" s="4" t="s">
        <v>64</v>
      </c>
      <c r="D75" s="4" t="s">
        <v>64</v>
      </c>
      <c r="E75" s="4"/>
      <c r="F75" s="4"/>
      <c r="G75" s="44">
        <f t="shared" si="5"/>
        <v>200000</v>
      </c>
      <c r="H75" s="44">
        <f t="shared" si="5"/>
        <v>140000</v>
      </c>
      <c r="I75" s="48">
        <f t="shared" si="4"/>
        <v>70</v>
      </c>
    </row>
    <row r="76" spans="1:9" s="3" customFormat="1" ht="13.5">
      <c r="A76" s="23" t="s">
        <v>233</v>
      </c>
      <c r="B76" s="4" t="s">
        <v>13</v>
      </c>
      <c r="C76" s="4" t="s">
        <v>64</v>
      </c>
      <c r="D76" s="4" t="s">
        <v>64</v>
      </c>
      <c r="E76" s="4" t="s">
        <v>37</v>
      </c>
      <c r="F76" s="4"/>
      <c r="G76" s="44">
        <f t="shared" si="5"/>
        <v>200000</v>
      </c>
      <c r="H76" s="44">
        <f t="shared" si="5"/>
        <v>140000</v>
      </c>
      <c r="I76" s="48">
        <f t="shared" si="4"/>
        <v>70</v>
      </c>
    </row>
    <row r="77" spans="1:9" s="3" customFormat="1" ht="13.5">
      <c r="A77" s="22" t="s">
        <v>262</v>
      </c>
      <c r="B77" s="4" t="s">
        <v>13</v>
      </c>
      <c r="C77" s="4" t="s">
        <v>64</v>
      </c>
      <c r="D77" s="4" t="s">
        <v>64</v>
      </c>
      <c r="E77" s="4" t="s">
        <v>247</v>
      </c>
      <c r="F77" s="4"/>
      <c r="G77" s="44">
        <f>G78+G79</f>
        <v>200000</v>
      </c>
      <c r="H77" s="44">
        <f>H78+H79</f>
        <v>140000</v>
      </c>
      <c r="I77" s="48">
        <f t="shared" si="4"/>
        <v>70</v>
      </c>
    </row>
    <row r="78" spans="1:9" s="3" customFormat="1" ht="13.5">
      <c r="A78" s="17" t="s">
        <v>225</v>
      </c>
      <c r="B78" s="4" t="s">
        <v>13</v>
      </c>
      <c r="C78" s="4" t="s">
        <v>64</v>
      </c>
      <c r="D78" s="4" t="s">
        <v>64</v>
      </c>
      <c r="E78" s="4" t="s">
        <v>247</v>
      </c>
      <c r="F78" s="4" t="s">
        <v>223</v>
      </c>
      <c r="G78" s="44">
        <v>110000</v>
      </c>
      <c r="H78" s="44">
        <v>50000</v>
      </c>
      <c r="I78" s="48">
        <f t="shared" si="4"/>
        <v>45.45454545454545</v>
      </c>
    </row>
    <row r="79" spans="1:9" s="3" customFormat="1" ht="25.5">
      <c r="A79" s="21" t="s">
        <v>270</v>
      </c>
      <c r="B79" s="4" t="s">
        <v>13</v>
      </c>
      <c r="C79" s="4" t="s">
        <v>64</v>
      </c>
      <c r="D79" s="4" t="s">
        <v>64</v>
      </c>
      <c r="E79" s="4" t="s">
        <v>247</v>
      </c>
      <c r="F79" s="4" t="s">
        <v>271</v>
      </c>
      <c r="G79" s="44">
        <v>90000</v>
      </c>
      <c r="H79" s="44">
        <v>90000</v>
      </c>
      <c r="I79" s="48">
        <f t="shared" si="4"/>
        <v>100</v>
      </c>
    </row>
    <row r="80" spans="1:9" s="3" customFormat="1" ht="13.5">
      <c r="A80" s="16" t="s">
        <v>150</v>
      </c>
      <c r="B80" s="4" t="s">
        <v>13</v>
      </c>
      <c r="C80" s="4" t="s">
        <v>34</v>
      </c>
      <c r="D80" s="4"/>
      <c r="E80" s="4"/>
      <c r="F80" s="4"/>
      <c r="G80" s="44">
        <f>G81+G86+G91</f>
        <v>15082190</v>
      </c>
      <c r="H80" s="44">
        <f>H81+H86+H91</f>
        <v>10931312</v>
      </c>
      <c r="I80" s="48">
        <f t="shared" si="4"/>
        <v>72.47828067409309</v>
      </c>
    </row>
    <row r="81" spans="1:9" s="3" customFormat="1" ht="13.5">
      <c r="A81" s="23" t="s">
        <v>130</v>
      </c>
      <c r="B81" s="4" t="s">
        <v>13</v>
      </c>
      <c r="C81" s="4" t="s">
        <v>34</v>
      </c>
      <c r="D81" s="4" t="s">
        <v>8</v>
      </c>
      <c r="E81" s="4"/>
      <c r="F81" s="4"/>
      <c r="G81" s="44">
        <f aca="true" t="shared" si="6" ref="G81:H84">G82</f>
        <v>11449020</v>
      </c>
      <c r="H81" s="44">
        <f t="shared" si="6"/>
        <v>8016319</v>
      </c>
      <c r="I81" s="48">
        <f t="shared" si="4"/>
        <v>70.01751241590983</v>
      </c>
    </row>
    <row r="82" spans="1:9" s="3" customFormat="1" ht="25.5">
      <c r="A82" s="21" t="s">
        <v>268</v>
      </c>
      <c r="B82" s="4" t="s">
        <v>13</v>
      </c>
      <c r="C82" s="4" t="s">
        <v>34</v>
      </c>
      <c r="D82" s="4" t="s">
        <v>8</v>
      </c>
      <c r="E82" s="4" t="s">
        <v>269</v>
      </c>
      <c r="F82" s="4"/>
      <c r="G82" s="44">
        <f t="shared" si="6"/>
        <v>11449020</v>
      </c>
      <c r="H82" s="44">
        <f t="shared" si="6"/>
        <v>8016319</v>
      </c>
      <c r="I82" s="48">
        <f t="shared" si="4"/>
        <v>70.01751241590983</v>
      </c>
    </row>
    <row r="83" spans="1:9" s="3" customFormat="1" ht="78" customHeight="1">
      <c r="A83" s="21" t="s">
        <v>266</v>
      </c>
      <c r="B83" s="4" t="s">
        <v>13</v>
      </c>
      <c r="C83" s="4" t="s">
        <v>34</v>
      </c>
      <c r="D83" s="4" t="s">
        <v>8</v>
      </c>
      <c r="E83" s="4" t="s">
        <v>267</v>
      </c>
      <c r="F83" s="4"/>
      <c r="G83" s="44">
        <f t="shared" si="6"/>
        <v>11449020</v>
      </c>
      <c r="H83" s="44">
        <f t="shared" si="6"/>
        <v>8016319</v>
      </c>
      <c r="I83" s="48">
        <f t="shared" si="4"/>
        <v>70.01751241590983</v>
      </c>
    </row>
    <row r="84" spans="1:9" s="3" customFormat="1" ht="68.25" customHeight="1">
      <c r="A84" s="21" t="s">
        <v>264</v>
      </c>
      <c r="B84" s="4" t="s">
        <v>13</v>
      </c>
      <c r="C84" s="4" t="s">
        <v>34</v>
      </c>
      <c r="D84" s="4" t="s">
        <v>8</v>
      </c>
      <c r="E84" s="4" t="s">
        <v>265</v>
      </c>
      <c r="F84" s="4"/>
      <c r="G84" s="44">
        <f t="shared" si="6"/>
        <v>11449020</v>
      </c>
      <c r="H84" s="44">
        <f t="shared" si="6"/>
        <v>8016319</v>
      </c>
      <c r="I84" s="48">
        <f t="shared" si="4"/>
        <v>70.01751241590983</v>
      </c>
    </row>
    <row r="85" spans="1:9" s="3" customFormat="1" ht="26.25" customHeight="1">
      <c r="A85" s="21" t="s">
        <v>270</v>
      </c>
      <c r="B85" s="4" t="s">
        <v>13</v>
      </c>
      <c r="C85" s="4" t="s">
        <v>34</v>
      </c>
      <c r="D85" s="4" t="s">
        <v>8</v>
      </c>
      <c r="E85" s="4" t="s">
        <v>265</v>
      </c>
      <c r="F85" s="4" t="s">
        <v>271</v>
      </c>
      <c r="G85" s="44">
        <v>11449020</v>
      </c>
      <c r="H85" s="44">
        <v>8016319</v>
      </c>
      <c r="I85" s="48">
        <f t="shared" si="4"/>
        <v>70.01751241590983</v>
      </c>
    </row>
    <row r="86" spans="1:9" s="3" customFormat="1" ht="13.5">
      <c r="A86" s="16" t="s">
        <v>131</v>
      </c>
      <c r="B86" s="4" t="s">
        <v>13</v>
      </c>
      <c r="C86" s="4" t="s">
        <v>34</v>
      </c>
      <c r="D86" s="4" t="s">
        <v>22</v>
      </c>
      <c r="E86" s="4"/>
      <c r="F86" s="4"/>
      <c r="G86" s="44">
        <f aca="true" t="shared" si="7" ref="G86:H89">G87</f>
        <v>3365710</v>
      </c>
      <c r="H86" s="44">
        <f t="shared" si="7"/>
        <v>2647533</v>
      </c>
      <c r="I86" s="48">
        <f t="shared" si="4"/>
        <v>78.66194651351424</v>
      </c>
    </row>
    <row r="87" spans="1:9" s="3" customFormat="1" ht="25.5">
      <c r="A87" s="21" t="s">
        <v>268</v>
      </c>
      <c r="B87" s="4" t="s">
        <v>13</v>
      </c>
      <c r="C87" s="4" t="s">
        <v>34</v>
      </c>
      <c r="D87" s="4" t="s">
        <v>22</v>
      </c>
      <c r="E87" s="4" t="s">
        <v>269</v>
      </c>
      <c r="F87" s="4"/>
      <c r="G87" s="44">
        <f t="shared" si="7"/>
        <v>3365710</v>
      </c>
      <c r="H87" s="44">
        <f t="shared" si="7"/>
        <v>2647533</v>
      </c>
      <c r="I87" s="48">
        <f t="shared" si="4"/>
        <v>78.66194651351424</v>
      </c>
    </row>
    <row r="88" spans="1:9" s="3" customFormat="1" ht="75" customHeight="1">
      <c r="A88" s="21" t="s">
        <v>266</v>
      </c>
      <c r="B88" s="4" t="s">
        <v>13</v>
      </c>
      <c r="C88" s="4" t="s">
        <v>34</v>
      </c>
      <c r="D88" s="4" t="s">
        <v>22</v>
      </c>
      <c r="E88" s="4" t="s">
        <v>267</v>
      </c>
      <c r="F88" s="4"/>
      <c r="G88" s="44">
        <f t="shared" si="7"/>
        <v>3365710</v>
      </c>
      <c r="H88" s="44">
        <f t="shared" si="7"/>
        <v>2647533</v>
      </c>
      <c r="I88" s="48">
        <f t="shared" si="4"/>
        <v>78.66194651351424</v>
      </c>
    </row>
    <row r="89" spans="1:9" s="3" customFormat="1" ht="66.75" customHeight="1">
      <c r="A89" s="21" t="s">
        <v>264</v>
      </c>
      <c r="B89" s="4" t="s">
        <v>13</v>
      </c>
      <c r="C89" s="4" t="s">
        <v>34</v>
      </c>
      <c r="D89" s="4" t="s">
        <v>22</v>
      </c>
      <c r="E89" s="4" t="s">
        <v>265</v>
      </c>
      <c r="F89" s="4"/>
      <c r="G89" s="44">
        <f t="shared" si="7"/>
        <v>3365710</v>
      </c>
      <c r="H89" s="44">
        <f t="shared" si="7"/>
        <v>2647533</v>
      </c>
      <c r="I89" s="48">
        <f t="shared" si="4"/>
        <v>78.66194651351424</v>
      </c>
    </row>
    <row r="90" spans="1:9" s="3" customFormat="1" ht="27.75" customHeight="1">
      <c r="A90" s="21" t="s">
        <v>270</v>
      </c>
      <c r="B90" s="4" t="s">
        <v>13</v>
      </c>
      <c r="C90" s="4" t="s">
        <v>34</v>
      </c>
      <c r="D90" s="4" t="s">
        <v>22</v>
      </c>
      <c r="E90" s="4" t="s">
        <v>265</v>
      </c>
      <c r="F90" s="4" t="s">
        <v>271</v>
      </c>
      <c r="G90" s="44">
        <v>3365710</v>
      </c>
      <c r="H90" s="44">
        <v>2647533</v>
      </c>
      <c r="I90" s="48">
        <f t="shared" si="4"/>
        <v>78.66194651351424</v>
      </c>
    </row>
    <row r="91" spans="1:9" s="3" customFormat="1" ht="15" customHeight="1">
      <c r="A91" s="21" t="s">
        <v>387</v>
      </c>
      <c r="B91" s="4" t="s">
        <v>13</v>
      </c>
      <c r="C91" s="4" t="s">
        <v>34</v>
      </c>
      <c r="D91" s="4" t="s">
        <v>34</v>
      </c>
      <c r="E91" s="4"/>
      <c r="F91" s="4"/>
      <c r="G91" s="44">
        <f aca="true" t="shared" si="8" ref="G91:H93">G92</f>
        <v>267460</v>
      </c>
      <c r="H91" s="44">
        <f t="shared" si="8"/>
        <v>267460</v>
      </c>
      <c r="I91" s="48">
        <f t="shared" si="4"/>
        <v>100</v>
      </c>
    </row>
    <row r="92" spans="1:9" s="3" customFormat="1" ht="15" customHeight="1">
      <c r="A92" s="21" t="s">
        <v>233</v>
      </c>
      <c r="B92" s="4" t="s">
        <v>13</v>
      </c>
      <c r="C92" s="4" t="s">
        <v>34</v>
      </c>
      <c r="D92" s="4" t="s">
        <v>34</v>
      </c>
      <c r="E92" s="4" t="s">
        <v>37</v>
      </c>
      <c r="F92" s="4"/>
      <c r="G92" s="44">
        <f t="shared" si="8"/>
        <v>267460</v>
      </c>
      <c r="H92" s="44">
        <f t="shared" si="8"/>
        <v>267460</v>
      </c>
      <c r="I92" s="48">
        <f t="shared" si="4"/>
        <v>100</v>
      </c>
    </row>
    <row r="93" spans="1:9" s="3" customFormat="1" ht="15" customHeight="1">
      <c r="A93" s="21" t="s">
        <v>388</v>
      </c>
      <c r="B93" s="4" t="s">
        <v>13</v>
      </c>
      <c r="C93" s="4" t="s">
        <v>34</v>
      </c>
      <c r="D93" s="4" t="s">
        <v>34</v>
      </c>
      <c r="E93" s="4" t="s">
        <v>389</v>
      </c>
      <c r="F93" s="4"/>
      <c r="G93" s="44">
        <f t="shared" si="8"/>
        <v>267460</v>
      </c>
      <c r="H93" s="44">
        <f t="shared" si="8"/>
        <v>267460</v>
      </c>
      <c r="I93" s="48">
        <f t="shared" si="4"/>
        <v>100</v>
      </c>
    </row>
    <row r="94" spans="1:9" s="3" customFormat="1" ht="27" customHeight="1">
      <c r="A94" s="21" t="s">
        <v>270</v>
      </c>
      <c r="B94" s="4" t="s">
        <v>13</v>
      </c>
      <c r="C94" s="4" t="s">
        <v>34</v>
      </c>
      <c r="D94" s="4" t="s">
        <v>34</v>
      </c>
      <c r="E94" s="4" t="s">
        <v>389</v>
      </c>
      <c r="F94" s="4" t="s">
        <v>271</v>
      </c>
      <c r="G94" s="44">
        <v>267460</v>
      </c>
      <c r="H94" s="44">
        <v>267460</v>
      </c>
      <c r="I94" s="48">
        <f t="shared" si="4"/>
        <v>100</v>
      </c>
    </row>
    <row r="95" spans="1:9" s="3" customFormat="1" ht="13.5">
      <c r="A95" s="22" t="s">
        <v>38</v>
      </c>
      <c r="B95" s="4" t="s">
        <v>13</v>
      </c>
      <c r="C95" s="4" t="s">
        <v>36</v>
      </c>
      <c r="D95" s="4"/>
      <c r="E95" s="4"/>
      <c r="F95" s="4"/>
      <c r="G95" s="44">
        <f aca="true" t="shared" si="9" ref="G95:H98">G96</f>
        <v>4294522.84</v>
      </c>
      <c r="H95" s="44">
        <f t="shared" si="9"/>
        <v>3002273.13</v>
      </c>
      <c r="I95" s="48">
        <f t="shared" si="4"/>
        <v>69.90935295619478</v>
      </c>
    </row>
    <row r="96" spans="1:9" s="3" customFormat="1" ht="13.5">
      <c r="A96" s="22" t="s">
        <v>109</v>
      </c>
      <c r="B96" s="4" t="s">
        <v>13</v>
      </c>
      <c r="C96" s="4" t="s">
        <v>36</v>
      </c>
      <c r="D96" s="4" t="s">
        <v>33</v>
      </c>
      <c r="E96" s="4"/>
      <c r="F96" s="4"/>
      <c r="G96" s="44">
        <f t="shared" si="9"/>
        <v>4294522.84</v>
      </c>
      <c r="H96" s="44">
        <f t="shared" si="9"/>
        <v>3002273.13</v>
      </c>
      <c r="I96" s="48">
        <f t="shared" si="4"/>
        <v>69.90935295619478</v>
      </c>
    </row>
    <row r="97" spans="1:9" s="3" customFormat="1" ht="13.5">
      <c r="A97" s="17" t="s">
        <v>39</v>
      </c>
      <c r="B97" s="4" t="s">
        <v>13</v>
      </c>
      <c r="C97" s="4" t="s">
        <v>36</v>
      </c>
      <c r="D97" s="4" t="s">
        <v>33</v>
      </c>
      <c r="E97" s="4" t="s">
        <v>37</v>
      </c>
      <c r="F97" s="4"/>
      <c r="G97" s="44">
        <f t="shared" si="9"/>
        <v>4294522.84</v>
      </c>
      <c r="H97" s="44">
        <f t="shared" si="9"/>
        <v>3002273.13</v>
      </c>
      <c r="I97" s="48">
        <f t="shared" si="4"/>
        <v>69.90935295619478</v>
      </c>
    </row>
    <row r="98" spans="1:9" s="3" customFormat="1" ht="51">
      <c r="A98" s="17" t="s">
        <v>208</v>
      </c>
      <c r="B98" s="4" t="s">
        <v>13</v>
      </c>
      <c r="C98" s="4" t="s">
        <v>36</v>
      </c>
      <c r="D98" s="4" t="s">
        <v>33</v>
      </c>
      <c r="E98" s="4" t="s">
        <v>164</v>
      </c>
      <c r="F98" s="4"/>
      <c r="G98" s="44">
        <f t="shared" si="9"/>
        <v>4294522.84</v>
      </c>
      <c r="H98" s="44">
        <f t="shared" si="9"/>
        <v>3002273.13</v>
      </c>
      <c r="I98" s="48">
        <f t="shared" si="4"/>
        <v>69.90935295619478</v>
      </c>
    </row>
    <row r="99" spans="1:9" s="3" customFormat="1" ht="27" customHeight="1">
      <c r="A99" s="21" t="s">
        <v>270</v>
      </c>
      <c r="B99" s="4" t="s">
        <v>13</v>
      </c>
      <c r="C99" s="4" t="s">
        <v>36</v>
      </c>
      <c r="D99" s="4" t="s">
        <v>33</v>
      </c>
      <c r="E99" s="4" t="s">
        <v>164</v>
      </c>
      <c r="F99" s="4" t="s">
        <v>271</v>
      </c>
      <c r="G99" s="44">
        <f>3660589+257927.84+44500+247306+84200</f>
        <v>4294522.84</v>
      </c>
      <c r="H99" s="44">
        <v>3002273.13</v>
      </c>
      <c r="I99" s="48">
        <f t="shared" si="4"/>
        <v>69.90935295619478</v>
      </c>
    </row>
    <row r="100" spans="1:9" s="3" customFormat="1" ht="13.5">
      <c r="A100" s="17" t="s">
        <v>165</v>
      </c>
      <c r="B100" s="4" t="s">
        <v>13</v>
      </c>
      <c r="C100" s="4" t="s">
        <v>143</v>
      </c>
      <c r="D100" s="4"/>
      <c r="E100" s="4"/>
      <c r="F100" s="4"/>
      <c r="G100" s="44">
        <f aca="true" t="shared" si="10" ref="G100:H103">G101</f>
        <v>1320000</v>
      </c>
      <c r="H100" s="44">
        <f t="shared" si="10"/>
        <v>915893.86</v>
      </c>
      <c r="I100" s="48">
        <f t="shared" si="4"/>
        <v>69.38589848484848</v>
      </c>
    </row>
    <row r="101" spans="1:9" s="3" customFormat="1" ht="13.5">
      <c r="A101" s="17" t="s">
        <v>166</v>
      </c>
      <c r="B101" s="4" t="s">
        <v>13</v>
      </c>
      <c r="C101" s="4" t="s">
        <v>143</v>
      </c>
      <c r="D101" s="4" t="s">
        <v>8</v>
      </c>
      <c r="E101" s="4"/>
      <c r="F101" s="4"/>
      <c r="G101" s="44">
        <f t="shared" si="10"/>
        <v>1320000</v>
      </c>
      <c r="H101" s="44">
        <f t="shared" si="10"/>
        <v>915893.86</v>
      </c>
      <c r="I101" s="48">
        <f t="shared" si="4"/>
        <v>69.38589848484848</v>
      </c>
    </row>
    <row r="102" spans="1:9" s="3" customFormat="1" ht="13.5">
      <c r="A102" s="17" t="s">
        <v>169</v>
      </c>
      <c r="B102" s="4" t="s">
        <v>13</v>
      </c>
      <c r="C102" s="4" t="s">
        <v>143</v>
      </c>
      <c r="D102" s="4" t="s">
        <v>8</v>
      </c>
      <c r="E102" s="4" t="s">
        <v>167</v>
      </c>
      <c r="F102" s="4"/>
      <c r="G102" s="44">
        <f t="shared" si="10"/>
        <v>1320000</v>
      </c>
      <c r="H102" s="44">
        <f t="shared" si="10"/>
        <v>915893.86</v>
      </c>
      <c r="I102" s="48">
        <f t="shared" si="4"/>
        <v>69.38589848484848</v>
      </c>
    </row>
    <row r="103" spans="1:9" s="3" customFormat="1" ht="13.5">
      <c r="A103" s="17" t="s">
        <v>170</v>
      </c>
      <c r="B103" s="4" t="s">
        <v>13</v>
      </c>
      <c r="C103" s="4" t="s">
        <v>143</v>
      </c>
      <c r="D103" s="4" t="s">
        <v>8</v>
      </c>
      <c r="E103" s="4" t="s">
        <v>168</v>
      </c>
      <c r="F103" s="4"/>
      <c r="G103" s="44">
        <f t="shared" si="10"/>
        <v>1320000</v>
      </c>
      <c r="H103" s="44">
        <f t="shared" si="10"/>
        <v>915893.86</v>
      </c>
      <c r="I103" s="48">
        <f t="shared" si="4"/>
        <v>69.38589848484848</v>
      </c>
    </row>
    <row r="104" spans="1:9" s="3" customFormat="1" ht="16.5" customHeight="1">
      <c r="A104" s="17" t="s">
        <v>231</v>
      </c>
      <c r="B104" s="4" t="s">
        <v>13</v>
      </c>
      <c r="C104" s="4" t="s">
        <v>143</v>
      </c>
      <c r="D104" s="4" t="s">
        <v>8</v>
      </c>
      <c r="E104" s="4" t="s">
        <v>168</v>
      </c>
      <c r="F104" s="4" t="s">
        <v>232</v>
      </c>
      <c r="G104" s="44">
        <f>1320000</f>
        <v>1320000</v>
      </c>
      <c r="H104" s="44">
        <v>915893.86</v>
      </c>
      <c r="I104" s="48">
        <f t="shared" si="4"/>
        <v>69.38589848484848</v>
      </c>
    </row>
    <row r="105" spans="1:9" s="3" customFormat="1" ht="12.75">
      <c r="A105" s="37" t="s">
        <v>160</v>
      </c>
      <c r="B105" s="7" t="s">
        <v>42</v>
      </c>
      <c r="C105" s="7"/>
      <c r="D105" s="7"/>
      <c r="E105" s="7"/>
      <c r="F105" s="7"/>
      <c r="G105" s="43">
        <f aca="true" t="shared" si="11" ref="G105:H107">G106</f>
        <v>1682980</v>
      </c>
      <c r="H105" s="43">
        <f t="shared" si="11"/>
        <v>1230258.1800000002</v>
      </c>
      <c r="I105" s="48">
        <f t="shared" si="4"/>
        <v>73.09998811631749</v>
      </c>
    </row>
    <row r="106" spans="1:9" s="3" customFormat="1" ht="13.5">
      <c r="A106" s="16" t="s">
        <v>7</v>
      </c>
      <c r="B106" s="4" t="s">
        <v>42</v>
      </c>
      <c r="C106" s="4" t="s">
        <v>8</v>
      </c>
      <c r="D106" s="4"/>
      <c r="E106" s="4"/>
      <c r="F106" s="4"/>
      <c r="G106" s="44">
        <f t="shared" si="11"/>
        <v>1682980</v>
      </c>
      <c r="H106" s="44">
        <f t="shared" si="11"/>
        <v>1230258.1800000002</v>
      </c>
      <c r="I106" s="48">
        <f t="shared" si="4"/>
        <v>73.09998811631749</v>
      </c>
    </row>
    <row r="107" spans="1:9" s="3" customFormat="1" ht="25.5">
      <c r="A107" s="23" t="s">
        <v>45</v>
      </c>
      <c r="B107" s="4" t="s">
        <v>42</v>
      </c>
      <c r="C107" s="4" t="s">
        <v>8</v>
      </c>
      <c r="D107" s="4" t="s">
        <v>33</v>
      </c>
      <c r="E107" s="4"/>
      <c r="F107" s="4"/>
      <c r="G107" s="44">
        <f t="shared" si="11"/>
        <v>1682980</v>
      </c>
      <c r="H107" s="44">
        <f t="shared" si="11"/>
        <v>1230258.1800000002</v>
      </c>
      <c r="I107" s="48">
        <f t="shared" si="4"/>
        <v>73.09998811631749</v>
      </c>
    </row>
    <row r="108" spans="1:9" s="3" customFormat="1" ht="25.5">
      <c r="A108" s="17" t="s">
        <v>23</v>
      </c>
      <c r="B108" s="4" t="s">
        <v>42</v>
      </c>
      <c r="C108" s="4" t="s">
        <v>8</v>
      </c>
      <c r="D108" s="4" t="s">
        <v>33</v>
      </c>
      <c r="E108" s="4" t="s">
        <v>30</v>
      </c>
      <c r="F108" s="4"/>
      <c r="G108" s="44">
        <f>G109+G112+G114</f>
        <v>1682980</v>
      </c>
      <c r="H108" s="44">
        <f>H109+H112+H114</f>
        <v>1230258.1800000002</v>
      </c>
      <c r="I108" s="48">
        <f t="shared" si="4"/>
        <v>73.09998811631749</v>
      </c>
    </row>
    <row r="109" spans="1:9" s="3" customFormat="1" ht="13.5">
      <c r="A109" s="17" t="s">
        <v>10</v>
      </c>
      <c r="B109" s="4" t="s">
        <v>42</v>
      </c>
      <c r="C109" s="4" t="s">
        <v>8</v>
      </c>
      <c r="D109" s="4" t="s">
        <v>33</v>
      </c>
      <c r="E109" s="4" t="s">
        <v>25</v>
      </c>
      <c r="F109" s="4"/>
      <c r="G109" s="44">
        <f>G110+G111</f>
        <v>1032596</v>
      </c>
      <c r="H109" s="44">
        <f>H110+H111</f>
        <v>629344.23</v>
      </c>
      <c r="I109" s="48">
        <f t="shared" si="4"/>
        <v>60.94776950520823</v>
      </c>
    </row>
    <row r="110" spans="1:9" s="3" customFormat="1" ht="39.75" customHeight="1">
      <c r="A110" s="17" t="s">
        <v>224</v>
      </c>
      <c r="B110" s="4" t="s">
        <v>43</v>
      </c>
      <c r="C110" s="4" t="s">
        <v>8</v>
      </c>
      <c r="D110" s="4" t="s">
        <v>33</v>
      </c>
      <c r="E110" s="4" t="s">
        <v>31</v>
      </c>
      <c r="F110" s="4" t="s">
        <v>222</v>
      </c>
      <c r="G110" s="44">
        <f>1007902+6000</f>
        <v>1013902</v>
      </c>
      <c r="H110" s="44">
        <f>615394.32+5900</f>
        <v>621294.32</v>
      </c>
      <c r="I110" s="48">
        <f t="shared" si="4"/>
        <v>61.27755147933429</v>
      </c>
    </row>
    <row r="111" spans="1:9" s="3" customFormat="1" ht="13.5">
      <c r="A111" s="17" t="s">
        <v>225</v>
      </c>
      <c r="B111" s="4" t="s">
        <v>42</v>
      </c>
      <c r="C111" s="4" t="s">
        <v>8</v>
      </c>
      <c r="D111" s="4" t="s">
        <v>33</v>
      </c>
      <c r="E111" s="4" t="s">
        <v>31</v>
      </c>
      <c r="F111" s="4" t="s">
        <v>223</v>
      </c>
      <c r="G111" s="44">
        <v>18694</v>
      </c>
      <c r="H111" s="44">
        <v>8049.91</v>
      </c>
      <c r="I111" s="48">
        <f t="shared" si="4"/>
        <v>43.06146357119932</v>
      </c>
    </row>
    <row r="112" spans="1:9" s="3" customFormat="1" ht="13.5">
      <c r="A112" s="23" t="s">
        <v>46</v>
      </c>
      <c r="B112" s="4" t="s">
        <v>43</v>
      </c>
      <c r="C112" s="4" t="s">
        <v>8</v>
      </c>
      <c r="D112" s="4" t="s">
        <v>33</v>
      </c>
      <c r="E112" s="4" t="s">
        <v>44</v>
      </c>
      <c r="F112" s="4"/>
      <c r="G112" s="44">
        <f>G113</f>
        <v>649384</v>
      </c>
      <c r="H112" s="44">
        <f>H113</f>
        <v>600364.41</v>
      </c>
      <c r="I112" s="48">
        <f t="shared" si="4"/>
        <v>92.45137083759379</v>
      </c>
    </row>
    <row r="113" spans="1:9" s="3" customFormat="1" ht="36.75" customHeight="1">
      <c r="A113" s="17" t="s">
        <v>224</v>
      </c>
      <c r="B113" s="4" t="s">
        <v>42</v>
      </c>
      <c r="C113" s="4" t="s">
        <v>8</v>
      </c>
      <c r="D113" s="4" t="s">
        <v>33</v>
      </c>
      <c r="E113" s="4" t="s">
        <v>44</v>
      </c>
      <c r="F113" s="4" t="s">
        <v>222</v>
      </c>
      <c r="G113" s="44">
        <f>633544+15840</f>
        <v>649384</v>
      </c>
      <c r="H113" s="44">
        <v>600364.41</v>
      </c>
      <c r="I113" s="48">
        <f t="shared" si="4"/>
        <v>92.45137083759379</v>
      </c>
    </row>
    <row r="114" spans="1:9" s="3" customFormat="1" ht="13.5">
      <c r="A114" s="17" t="s">
        <v>228</v>
      </c>
      <c r="B114" s="4" t="s">
        <v>42</v>
      </c>
      <c r="C114" s="4" t="s">
        <v>8</v>
      </c>
      <c r="D114" s="4" t="s">
        <v>33</v>
      </c>
      <c r="E114" s="4" t="s">
        <v>227</v>
      </c>
      <c r="F114" s="4"/>
      <c r="G114" s="44">
        <f>G115</f>
        <v>1000</v>
      </c>
      <c r="H114" s="44">
        <f>H115</f>
        <v>549.54</v>
      </c>
      <c r="I114" s="48">
        <f t="shared" si="4"/>
        <v>54.95399999999999</v>
      </c>
    </row>
    <row r="115" spans="1:9" s="3" customFormat="1" ht="13.5">
      <c r="A115" s="17" t="s">
        <v>230</v>
      </c>
      <c r="B115" s="4" t="s">
        <v>42</v>
      </c>
      <c r="C115" s="4" t="s">
        <v>8</v>
      </c>
      <c r="D115" s="4" t="s">
        <v>33</v>
      </c>
      <c r="E115" s="4" t="s">
        <v>227</v>
      </c>
      <c r="F115" s="4" t="s">
        <v>229</v>
      </c>
      <c r="G115" s="44">
        <v>1000</v>
      </c>
      <c r="H115" s="44">
        <v>549.54</v>
      </c>
      <c r="I115" s="48">
        <f t="shared" si="4"/>
        <v>54.95399999999999</v>
      </c>
    </row>
    <row r="116" spans="1:9" s="3" customFormat="1" ht="27" customHeight="1">
      <c r="A116" s="37" t="s">
        <v>197</v>
      </c>
      <c r="B116" s="7" t="s">
        <v>47</v>
      </c>
      <c r="C116" s="7"/>
      <c r="D116" s="7"/>
      <c r="E116" s="7"/>
      <c r="F116" s="7"/>
      <c r="G116" s="43">
        <f>G135+G197+G117+G124+G206</f>
        <v>259197365.64000002</v>
      </c>
      <c r="H116" s="43">
        <f>H135+H197+H117+H124+H206</f>
        <v>152296353.26</v>
      </c>
      <c r="I116" s="48">
        <f t="shared" si="4"/>
        <v>58.756906299551225</v>
      </c>
    </row>
    <row r="117" spans="1:9" s="3" customFormat="1" ht="13.5">
      <c r="A117" s="16" t="s">
        <v>40</v>
      </c>
      <c r="B117" s="4" t="s">
        <v>47</v>
      </c>
      <c r="C117" s="4" t="s">
        <v>21</v>
      </c>
      <c r="D117" s="4"/>
      <c r="E117" s="4"/>
      <c r="F117" s="4"/>
      <c r="G117" s="44">
        <f>G118</f>
        <v>6079880</v>
      </c>
      <c r="H117" s="44">
        <f>H118</f>
        <v>3646234.7</v>
      </c>
      <c r="I117" s="48">
        <f t="shared" si="4"/>
        <v>59.97214912136424</v>
      </c>
    </row>
    <row r="118" spans="1:9" s="3" customFormat="1" ht="25.5">
      <c r="A118" s="23" t="s">
        <v>41</v>
      </c>
      <c r="B118" s="4" t="s">
        <v>47</v>
      </c>
      <c r="C118" s="4" t="s">
        <v>21</v>
      </c>
      <c r="D118" s="4" t="s">
        <v>34</v>
      </c>
      <c r="E118" s="4"/>
      <c r="F118" s="4"/>
      <c r="G118" s="44">
        <f>G120</f>
        <v>6079880</v>
      </c>
      <c r="H118" s="44">
        <f>H120</f>
        <v>3646234.7</v>
      </c>
      <c r="I118" s="48">
        <f t="shared" si="4"/>
        <v>59.97214912136424</v>
      </c>
    </row>
    <row r="119" spans="1:9" s="3" customFormat="1" ht="13.5">
      <c r="A119" s="24" t="s">
        <v>172</v>
      </c>
      <c r="B119" s="4" t="s">
        <v>47</v>
      </c>
      <c r="C119" s="4" t="s">
        <v>21</v>
      </c>
      <c r="D119" s="4" t="s">
        <v>34</v>
      </c>
      <c r="E119" s="4" t="s">
        <v>173</v>
      </c>
      <c r="F119" s="4"/>
      <c r="G119" s="44">
        <f>G120</f>
        <v>6079880</v>
      </c>
      <c r="H119" s="44">
        <f>H120</f>
        <v>3646234.7</v>
      </c>
      <c r="I119" s="48">
        <f t="shared" si="4"/>
        <v>59.97214912136424</v>
      </c>
    </row>
    <row r="120" spans="1:9" s="3" customFormat="1" ht="18" customHeight="1">
      <c r="A120" s="24" t="s">
        <v>174</v>
      </c>
      <c r="B120" s="4" t="s">
        <v>47</v>
      </c>
      <c r="C120" s="4" t="s">
        <v>21</v>
      </c>
      <c r="D120" s="4" t="s">
        <v>34</v>
      </c>
      <c r="E120" s="4" t="s">
        <v>148</v>
      </c>
      <c r="F120" s="4"/>
      <c r="G120" s="44">
        <f>G121+G122+G123</f>
        <v>6079880</v>
      </c>
      <c r="H120" s="44">
        <f>H121+H122+H123</f>
        <v>3646234.7</v>
      </c>
      <c r="I120" s="48">
        <f t="shared" si="4"/>
        <v>59.97214912136424</v>
      </c>
    </row>
    <row r="121" spans="1:9" s="3" customFormat="1" ht="41.25" customHeight="1">
      <c r="A121" s="17" t="s">
        <v>224</v>
      </c>
      <c r="B121" s="4" t="s">
        <v>47</v>
      </c>
      <c r="C121" s="4" t="s">
        <v>21</v>
      </c>
      <c r="D121" s="4" t="s">
        <v>34</v>
      </c>
      <c r="E121" s="4" t="s">
        <v>148</v>
      </c>
      <c r="F121" s="4" t="s">
        <v>222</v>
      </c>
      <c r="G121" s="44">
        <v>5300714.2</v>
      </c>
      <c r="H121" s="44">
        <v>3430599.13</v>
      </c>
      <c r="I121" s="48">
        <f t="shared" si="4"/>
        <v>64.7195642051405</v>
      </c>
    </row>
    <row r="122" spans="1:9" s="3" customFormat="1" ht="15" customHeight="1">
      <c r="A122" s="17" t="s">
        <v>225</v>
      </c>
      <c r="B122" s="4" t="s">
        <v>47</v>
      </c>
      <c r="C122" s="4" t="s">
        <v>21</v>
      </c>
      <c r="D122" s="4" t="s">
        <v>34</v>
      </c>
      <c r="E122" s="4" t="s">
        <v>148</v>
      </c>
      <c r="F122" s="4" t="s">
        <v>223</v>
      </c>
      <c r="G122" s="44">
        <f>300019+455571.8</f>
        <v>755590.8</v>
      </c>
      <c r="H122" s="44">
        <f>153242.48+49759.2</f>
        <v>203001.68</v>
      </c>
      <c r="I122" s="48">
        <f t="shared" si="4"/>
        <v>26.86661616314015</v>
      </c>
    </row>
    <row r="123" spans="1:9" s="3" customFormat="1" ht="15" customHeight="1">
      <c r="A123" s="17" t="s">
        <v>230</v>
      </c>
      <c r="B123" s="4" t="s">
        <v>47</v>
      </c>
      <c r="C123" s="4" t="s">
        <v>21</v>
      </c>
      <c r="D123" s="4" t="s">
        <v>34</v>
      </c>
      <c r="E123" s="4" t="s">
        <v>148</v>
      </c>
      <c r="F123" s="4" t="s">
        <v>229</v>
      </c>
      <c r="G123" s="44">
        <f>12554+11021</f>
        <v>23575</v>
      </c>
      <c r="H123" s="44">
        <f>7054+5579.89</f>
        <v>12633.89</v>
      </c>
      <c r="I123" s="48">
        <f t="shared" si="4"/>
        <v>53.590201484623535</v>
      </c>
    </row>
    <row r="124" spans="1:9" s="3" customFormat="1" ht="13.5">
      <c r="A124" s="24" t="s">
        <v>123</v>
      </c>
      <c r="B124" s="4" t="s">
        <v>47</v>
      </c>
      <c r="C124" s="4" t="s">
        <v>24</v>
      </c>
      <c r="D124" s="4"/>
      <c r="E124" s="4"/>
      <c r="F124" s="4"/>
      <c r="G124" s="44">
        <f>G128+G125</f>
        <v>10293080.58</v>
      </c>
      <c r="H124" s="44">
        <f>H128+H125</f>
        <v>6724861.800000001</v>
      </c>
      <c r="I124" s="48">
        <f t="shared" si="4"/>
        <v>65.33381088132899</v>
      </c>
    </row>
    <row r="125" spans="1:9" s="3" customFormat="1" ht="13.5">
      <c r="A125" s="22" t="s">
        <v>163</v>
      </c>
      <c r="B125" s="4" t="s">
        <v>47</v>
      </c>
      <c r="C125" s="4" t="s">
        <v>24</v>
      </c>
      <c r="D125" s="4" t="s">
        <v>49</v>
      </c>
      <c r="E125" s="4"/>
      <c r="F125" s="4"/>
      <c r="G125" s="44">
        <f>G126</f>
        <v>99200</v>
      </c>
      <c r="H125" s="44">
        <f>H126</f>
        <v>0</v>
      </c>
      <c r="I125" s="48">
        <f t="shared" si="4"/>
        <v>0</v>
      </c>
    </row>
    <row r="126" spans="1:9" s="3" customFormat="1" ht="39" customHeight="1">
      <c r="A126" s="17" t="s">
        <v>217</v>
      </c>
      <c r="B126" s="4" t="s">
        <v>47</v>
      </c>
      <c r="C126" s="4" t="s">
        <v>24</v>
      </c>
      <c r="D126" s="4" t="s">
        <v>49</v>
      </c>
      <c r="E126" s="4" t="s">
        <v>216</v>
      </c>
      <c r="F126" s="4"/>
      <c r="G126" s="44">
        <f>G127</f>
        <v>99200</v>
      </c>
      <c r="H126" s="44">
        <f>H127</f>
        <v>0</v>
      </c>
      <c r="I126" s="48">
        <f t="shared" si="4"/>
        <v>0</v>
      </c>
    </row>
    <row r="127" spans="1:9" s="3" customFormat="1" ht="13.5">
      <c r="A127" s="17" t="s">
        <v>225</v>
      </c>
      <c r="B127" s="4" t="s">
        <v>47</v>
      </c>
      <c r="C127" s="4" t="s">
        <v>24</v>
      </c>
      <c r="D127" s="4" t="s">
        <v>49</v>
      </c>
      <c r="E127" s="4" t="s">
        <v>216</v>
      </c>
      <c r="F127" s="4" t="s">
        <v>223</v>
      </c>
      <c r="G127" s="44">
        <v>99200</v>
      </c>
      <c r="H127" s="44">
        <v>0</v>
      </c>
      <c r="I127" s="48">
        <f t="shared" si="4"/>
        <v>0</v>
      </c>
    </row>
    <row r="128" spans="1:9" s="3" customFormat="1" ht="13.5">
      <c r="A128" s="22" t="s">
        <v>201</v>
      </c>
      <c r="B128" s="4" t="s">
        <v>47</v>
      </c>
      <c r="C128" s="4" t="s">
        <v>24</v>
      </c>
      <c r="D128" s="4" t="s">
        <v>34</v>
      </c>
      <c r="E128" s="4"/>
      <c r="F128" s="4"/>
      <c r="G128" s="44">
        <f>G129+G132</f>
        <v>10193880.58</v>
      </c>
      <c r="H128" s="44">
        <f>H129+H132</f>
        <v>6724861.800000001</v>
      </c>
      <c r="I128" s="48">
        <f t="shared" si="4"/>
        <v>65.96959565323847</v>
      </c>
    </row>
    <row r="129" spans="1:9" s="3" customFormat="1" ht="13.5">
      <c r="A129" s="24" t="s">
        <v>50</v>
      </c>
      <c r="B129" s="4" t="s">
        <v>47</v>
      </c>
      <c r="C129" s="4" t="s">
        <v>24</v>
      </c>
      <c r="D129" s="4" t="s">
        <v>34</v>
      </c>
      <c r="E129" s="4" t="s">
        <v>51</v>
      </c>
      <c r="F129" s="4"/>
      <c r="G129" s="44">
        <f>G130</f>
        <v>5467633.01</v>
      </c>
      <c r="H129" s="44">
        <f>H130</f>
        <v>3638434.97</v>
      </c>
      <c r="I129" s="48">
        <f t="shared" si="4"/>
        <v>66.54497409291193</v>
      </c>
    </row>
    <row r="130" spans="1:9" s="3" customFormat="1" ht="25.5">
      <c r="A130" s="23" t="s">
        <v>54</v>
      </c>
      <c r="B130" s="4" t="s">
        <v>47</v>
      </c>
      <c r="C130" s="4" t="s">
        <v>24</v>
      </c>
      <c r="D130" s="4" t="s">
        <v>34</v>
      </c>
      <c r="E130" s="4" t="s">
        <v>55</v>
      </c>
      <c r="F130" s="4"/>
      <c r="G130" s="44">
        <f>G131</f>
        <v>5467633.01</v>
      </c>
      <c r="H130" s="44">
        <f>H131</f>
        <v>3638434.97</v>
      </c>
      <c r="I130" s="48">
        <f t="shared" si="4"/>
        <v>66.54497409291193</v>
      </c>
    </row>
    <row r="131" spans="1:9" s="3" customFormat="1" ht="13.5">
      <c r="A131" s="17" t="s">
        <v>225</v>
      </c>
      <c r="B131" s="4" t="s">
        <v>47</v>
      </c>
      <c r="C131" s="4" t="s">
        <v>24</v>
      </c>
      <c r="D131" s="4" t="s">
        <v>34</v>
      </c>
      <c r="E131" s="4" t="s">
        <v>55</v>
      </c>
      <c r="F131" s="4" t="s">
        <v>223</v>
      </c>
      <c r="G131" s="44">
        <v>5467633.01</v>
      </c>
      <c r="H131" s="44">
        <v>3638434.97</v>
      </c>
      <c r="I131" s="48">
        <f t="shared" si="4"/>
        <v>66.54497409291193</v>
      </c>
    </row>
    <row r="132" spans="1:9" s="3" customFormat="1" ht="13.5">
      <c r="A132" s="17" t="s">
        <v>233</v>
      </c>
      <c r="B132" s="4" t="s">
        <v>47</v>
      </c>
      <c r="C132" s="4" t="s">
        <v>24</v>
      </c>
      <c r="D132" s="4" t="s">
        <v>34</v>
      </c>
      <c r="E132" s="4" t="s">
        <v>37</v>
      </c>
      <c r="F132" s="4"/>
      <c r="G132" s="44">
        <f>G133</f>
        <v>4726247.57</v>
      </c>
      <c r="H132" s="44">
        <f>H133</f>
        <v>3086426.83</v>
      </c>
      <c r="I132" s="48">
        <f t="shared" si="4"/>
        <v>65.30396015628102</v>
      </c>
    </row>
    <row r="133" spans="1:9" s="3" customFormat="1" ht="27" customHeight="1">
      <c r="A133" s="17" t="s">
        <v>273</v>
      </c>
      <c r="B133" s="4" t="s">
        <v>47</v>
      </c>
      <c r="C133" s="4" t="s">
        <v>24</v>
      </c>
      <c r="D133" s="4" t="s">
        <v>34</v>
      </c>
      <c r="E133" s="4" t="s">
        <v>209</v>
      </c>
      <c r="F133" s="4"/>
      <c r="G133" s="44">
        <f>G134</f>
        <v>4726247.57</v>
      </c>
      <c r="H133" s="44">
        <f>H134</f>
        <v>3086426.83</v>
      </c>
      <c r="I133" s="48">
        <f t="shared" si="4"/>
        <v>65.30396015628102</v>
      </c>
    </row>
    <row r="134" spans="1:9" s="3" customFormat="1" ht="13.5">
      <c r="A134" s="17" t="s">
        <v>225</v>
      </c>
      <c r="B134" s="4" t="s">
        <v>47</v>
      </c>
      <c r="C134" s="4" t="s">
        <v>24</v>
      </c>
      <c r="D134" s="4" t="s">
        <v>34</v>
      </c>
      <c r="E134" s="4" t="s">
        <v>209</v>
      </c>
      <c r="F134" s="4" t="s">
        <v>223</v>
      </c>
      <c r="G134" s="44">
        <v>4726247.57</v>
      </c>
      <c r="H134" s="44">
        <v>3086426.83</v>
      </c>
      <c r="I134" s="48">
        <f aca="true" t="shared" si="12" ref="I134:I197">H134/G134*100</f>
        <v>65.30396015628102</v>
      </c>
    </row>
    <row r="135" spans="1:9" s="3" customFormat="1" ht="13.5">
      <c r="A135" s="16" t="s">
        <v>48</v>
      </c>
      <c r="B135" s="4" t="s">
        <v>47</v>
      </c>
      <c r="C135" s="4" t="s">
        <v>49</v>
      </c>
      <c r="D135" s="4"/>
      <c r="E135" s="4"/>
      <c r="F135" s="4"/>
      <c r="G135" s="44">
        <f>G165+G175+G147+G136</f>
        <v>236913588.06</v>
      </c>
      <c r="H135" s="44">
        <f>H165+H175+H147+H136</f>
        <v>139528450.82</v>
      </c>
      <c r="I135" s="48">
        <f t="shared" si="12"/>
        <v>58.89423733039045</v>
      </c>
    </row>
    <row r="136" spans="1:9" s="3" customFormat="1" ht="13.5">
      <c r="A136" s="16" t="s">
        <v>351</v>
      </c>
      <c r="B136" s="4" t="s">
        <v>47</v>
      </c>
      <c r="C136" s="4" t="s">
        <v>49</v>
      </c>
      <c r="D136" s="4" t="s">
        <v>8</v>
      </c>
      <c r="E136" s="4"/>
      <c r="F136" s="4"/>
      <c r="G136" s="44">
        <f>G137+G145</f>
        <v>176882972.29</v>
      </c>
      <c r="H136" s="44">
        <f>H137+H145</f>
        <v>115736160.93</v>
      </c>
      <c r="I136" s="48">
        <f t="shared" si="12"/>
        <v>65.43092273475048</v>
      </c>
    </row>
    <row r="137" spans="1:9" s="3" customFormat="1" ht="38.25">
      <c r="A137" s="33" t="s">
        <v>352</v>
      </c>
      <c r="B137" s="4" t="s">
        <v>47</v>
      </c>
      <c r="C137" s="4" t="s">
        <v>49</v>
      </c>
      <c r="D137" s="4" t="s">
        <v>8</v>
      </c>
      <c r="E137" s="4" t="s">
        <v>345</v>
      </c>
      <c r="F137" s="4"/>
      <c r="G137" s="44">
        <f>G138+G141</f>
        <v>174486131.6</v>
      </c>
      <c r="H137" s="44">
        <f>H138+H141</f>
        <v>114118672.5</v>
      </c>
      <c r="I137" s="48">
        <f t="shared" si="12"/>
        <v>65.40271794300013</v>
      </c>
    </row>
    <row r="138" spans="1:9" s="3" customFormat="1" ht="41.25" customHeight="1">
      <c r="A138" s="34" t="s">
        <v>353</v>
      </c>
      <c r="B138" s="4" t="s">
        <v>47</v>
      </c>
      <c r="C138" s="4" t="s">
        <v>346</v>
      </c>
      <c r="D138" s="4" t="s">
        <v>8</v>
      </c>
      <c r="E138" s="4" t="s">
        <v>347</v>
      </c>
      <c r="F138" s="4"/>
      <c r="G138" s="44">
        <f>G139</f>
        <v>55994630</v>
      </c>
      <c r="H138" s="44">
        <f>H139</f>
        <v>16798389</v>
      </c>
      <c r="I138" s="48">
        <f t="shared" si="12"/>
        <v>30</v>
      </c>
    </row>
    <row r="139" spans="1:9" s="3" customFormat="1" ht="13.5">
      <c r="A139" s="16" t="s">
        <v>354</v>
      </c>
      <c r="B139" s="4" t="s">
        <v>47</v>
      </c>
      <c r="C139" s="4" t="s">
        <v>49</v>
      </c>
      <c r="D139" s="4" t="s">
        <v>8</v>
      </c>
      <c r="E139" s="4" t="s">
        <v>348</v>
      </c>
      <c r="F139" s="4"/>
      <c r="G139" s="44">
        <f>G140</f>
        <v>55994630</v>
      </c>
      <c r="H139" s="44">
        <f>H140</f>
        <v>16798389</v>
      </c>
      <c r="I139" s="48">
        <f t="shared" si="12"/>
        <v>30</v>
      </c>
    </row>
    <row r="140" spans="1:9" s="3" customFormat="1" ht="18.75" customHeight="1">
      <c r="A140" s="22" t="s">
        <v>275</v>
      </c>
      <c r="B140" s="4" t="s">
        <v>47</v>
      </c>
      <c r="C140" s="4" t="s">
        <v>49</v>
      </c>
      <c r="D140" s="4" t="s">
        <v>8</v>
      </c>
      <c r="E140" s="4" t="s">
        <v>348</v>
      </c>
      <c r="F140" s="4" t="s">
        <v>274</v>
      </c>
      <c r="G140" s="44">
        <v>55994630</v>
      </c>
      <c r="H140" s="44">
        <v>16798389</v>
      </c>
      <c r="I140" s="48">
        <f t="shared" si="12"/>
        <v>30</v>
      </c>
    </row>
    <row r="141" spans="1:9" s="3" customFormat="1" ht="27.75" customHeight="1">
      <c r="A141" s="33" t="s">
        <v>355</v>
      </c>
      <c r="B141" s="4" t="s">
        <v>47</v>
      </c>
      <c r="C141" s="4" t="s">
        <v>49</v>
      </c>
      <c r="D141" s="4" t="s">
        <v>8</v>
      </c>
      <c r="E141" s="4" t="s">
        <v>349</v>
      </c>
      <c r="F141" s="4"/>
      <c r="G141" s="44">
        <f>G142</f>
        <v>118491501.6</v>
      </c>
      <c r="H141" s="44">
        <f>H142</f>
        <v>97320283.5</v>
      </c>
      <c r="I141" s="48">
        <f t="shared" si="12"/>
        <v>82.13271178597336</v>
      </c>
    </row>
    <row r="142" spans="1:9" s="3" customFormat="1" ht="13.5">
      <c r="A142" s="16" t="s">
        <v>354</v>
      </c>
      <c r="B142" s="4" t="s">
        <v>47</v>
      </c>
      <c r="C142" s="4" t="s">
        <v>49</v>
      </c>
      <c r="D142" s="4" t="s">
        <v>8</v>
      </c>
      <c r="E142" s="4" t="s">
        <v>350</v>
      </c>
      <c r="F142" s="4"/>
      <c r="G142" s="44">
        <f>G144+G143</f>
        <v>118491501.6</v>
      </c>
      <c r="H142" s="44">
        <f>H144+H143</f>
        <v>97320283.5</v>
      </c>
      <c r="I142" s="48">
        <f t="shared" si="12"/>
        <v>82.13271178597336</v>
      </c>
    </row>
    <row r="143" spans="1:9" s="3" customFormat="1" ht="13.5">
      <c r="A143" s="17" t="s">
        <v>225</v>
      </c>
      <c r="B143" s="4" t="s">
        <v>47</v>
      </c>
      <c r="C143" s="4" t="s">
        <v>49</v>
      </c>
      <c r="D143" s="4" t="s">
        <v>8</v>
      </c>
      <c r="E143" s="4" t="s">
        <v>350</v>
      </c>
      <c r="F143" s="4" t="s">
        <v>223</v>
      </c>
      <c r="G143" s="44">
        <v>200000</v>
      </c>
      <c r="H143" s="44">
        <v>0</v>
      </c>
      <c r="I143" s="48">
        <f t="shared" si="12"/>
        <v>0</v>
      </c>
    </row>
    <row r="144" spans="1:9" s="3" customFormat="1" ht="18.75" customHeight="1">
      <c r="A144" s="22" t="s">
        <v>275</v>
      </c>
      <c r="B144" s="4" t="s">
        <v>47</v>
      </c>
      <c r="C144" s="4" t="s">
        <v>49</v>
      </c>
      <c r="D144" s="4" t="s">
        <v>8</v>
      </c>
      <c r="E144" s="4" t="s">
        <v>350</v>
      </c>
      <c r="F144" s="4" t="s">
        <v>274</v>
      </c>
      <c r="G144" s="44">
        <v>118291501.6</v>
      </c>
      <c r="H144" s="44">
        <v>97320283.5</v>
      </c>
      <c r="I144" s="48">
        <f t="shared" si="12"/>
        <v>82.27157672669192</v>
      </c>
    </row>
    <row r="145" spans="1:9" s="3" customFormat="1" ht="13.5">
      <c r="A145" s="22" t="s">
        <v>386</v>
      </c>
      <c r="B145" s="4" t="s">
        <v>47</v>
      </c>
      <c r="C145" s="4" t="s">
        <v>49</v>
      </c>
      <c r="D145" s="4" t="s">
        <v>8</v>
      </c>
      <c r="E145" s="4" t="s">
        <v>393</v>
      </c>
      <c r="F145" s="4"/>
      <c r="G145" s="44">
        <f>G146</f>
        <v>2396840.69</v>
      </c>
      <c r="H145" s="44">
        <f>H146</f>
        <v>1617488.43</v>
      </c>
      <c r="I145" s="48">
        <f t="shared" si="12"/>
        <v>67.48418602656483</v>
      </c>
    </row>
    <row r="146" spans="1:9" s="3" customFormat="1" ht="13.5">
      <c r="A146" s="17" t="s">
        <v>230</v>
      </c>
      <c r="B146" s="4" t="s">
        <v>274</v>
      </c>
      <c r="C146" s="4" t="s">
        <v>49</v>
      </c>
      <c r="D146" s="4" t="s">
        <v>8</v>
      </c>
      <c r="E146" s="4" t="s">
        <v>393</v>
      </c>
      <c r="F146" s="4" t="s">
        <v>229</v>
      </c>
      <c r="G146" s="44">
        <f>495557.37+148054+700000+1053229+0.32</f>
        <v>2396840.69</v>
      </c>
      <c r="H146" s="44">
        <v>1617488.43</v>
      </c>
      <c r="I146" s="48">
        <f t="shared" si="12"/>
        <v>67.48418602656483</v>
      </c>
    </row>
    <row r="147" spans="1:9" s="3" customFormat="1" ht="13.5">
      <c r="A147" s="16" t="s">
        <v>210</v>
      </c>
      <c r="B147" s="4" t="s">
        <v>47</v>
      </c>
      <c r="C147" s="4" t="s">
        <v>49</v>
      </c>
      <c r="D147" s="4" t="s">
        <v>22</v>
      </c>
      <c r="E147" s="4"/>
      <c r="F147" s="4"/>
      <c r="G147" s="44">
        <f>G154+G148+G152</f>
        <v>24085024.56</v>
      </c>
      <c r="H147" s="44">
        <f>H154+H148+H152</f>
        <v>7606592.1899999995</v>
      </c>
      <c r="I147" s="48">
        <f t="shared" si="12"/>
        <v>31.58224801079464</v>
      </c>
    </row>
    <row r="148" spans="1:9" s="3" customFormat="1" ht="38.25">
      <c r="A148" s="33" t="s">
        <v>400</v>
      </c>
      <c r="B148" s="4" t="s">
        <v>47</v>
      </c>
      <c r="C148" s="4" t="s">
        <v>49</v>
      </c>
      <c r="D148" s="4" t="s">
        <v>22</v>
      </c>
      <c r="E148" s="4" t="s">
        <v>398</v>
      </c>
      <c r="F148" s="4"/>
      <c r="G148" s="44">
        <f>G149</f>
        <v>7500000</v>
      </c>
      <c r="H148" s="44">
        <f>H149</f>
        <v>2002503.27</v>
      </c>
      <c r="I148" s="48">
        <f t="shared" si="12"/>
        <v>26.7000436</v>
      </c>
    </row>
    <row r="149" spans="1:9" s="3" customFormat="1" ht="13.5">
      <c r="A149" s="16" t="s">
        <v>413</v>
      </c>
      <c r="B149" s="4" t="s">
        <v>47</v>
      </c>
      <c r="C149" s="4" t="s">
        <v>49</v>
      </c>
      <c r="D149" s="4" t="s">
        <v>22</v>
      </c>
      <c r="E149" s="4" t="s">
        <v>417</v>
      </c>
      <c r="F149" s="4"/>
      <c r="G149" s="44">
        <f>G150+G151</f>
        <v>7500000</v>
      </c>
      <c r="H149" s="44">
        <f>H150+H151</f>
        <v>2002503.27</v>
      </c>
      <c r="I149" s="48">
        <f t="shared" si="12"/>
        <v>26.7000436</v>
      </c>
    </row>
    <row r="150" spans="1:9" s="3" customFormat="1" ht="13.5">
      <c r="A150" s="16" t="s">
        <v>225</v>
      </c>
      <c r="B150" s="4" t="s">
        <v>47</v>
      </c>
      <c r="C150" s="4" t="s">
        <v>49</v>
      </c>
      <c r="D150" s="4" t="s">
        <v>22</v>
      </c>
      <c r="E150" s="4" t="s">
        <v>417</v>
      </c>
      <c r="F150" s="4" t="s">
        <v>223</v>
      </c>
      <c r="G150" s="44">
        <v>4500000</v>
      </c>
      <c r="H150" s="44">
        <v>2002503.27</v>
      </c>
      <c r="I150" s="48">
        <f t="shared" si="12"/>
        <v>44.50007266666667</v>
      </c>
    </row>
    <row r="151" spans="1:9" s="3" customFormat="1" ht="13.5" customHeight="1">
      <c r="A151" s="33" t="s">
        <v>275</v>
      </c>
      <c r="B151" s="4" t="s">
        <v>47</v>
      </c>
      <c r="C151" s="4" t="s">
        <v>49</v>
      </c>
      <c r="D151" s="4" t="s">
        <v>22</v>
      </c>
      <c r="E151" s="4" t="s">
        <v>417</v>
      </c>
      <c r="F151" s="4" t="s">
        <v>274</v>
      </c>
      <c r="G151" s="44">
        <v>3000000</v>
      </c>
      <c r="H151" s="44">
        <v>0</v>
      </c>
      <c r="I151" s="48">
        <f t="shared" si="12"/>
        <v>0</v>
      </c>
    </row>
    <row r="152" spans="1:9" s="3" customFormat="1" ht="25.5">
      <c r="A152" s="33" t="s">
        <v>414</v>
      </c>
      <c r="B152" s="4" t="s">
        <v>47</v>
      </c>
      <c r="C152" s="4" t="s">
        <v>49</v>
      </c>
      <c r="D152" s="4" t="s">
        <v>22</v>
      </c>
      <c r="E152" s="4" t="s">
        <v>418</v>
      </c>
      <c r="F152" s="4"/>
      <c r="G152" s="44">
        <f>G153</f>
        <v>13000000</v>
      </c>
      <c r="H152" s="44">
        <f>H153</f>
        <v>2918272.82</v>
      </c>
      <c r="I152" s="48">
        <f t="shared" si="12"/>
        <v>22.44825246153846</v>
      </c>
    </row>
    <row r="153" spans="1:9" s="3" customFormat="1" ht="13.5" customHeight="1">
      <c r="A153" s="33" t="s">
        <v>275</v>
      </c>
      <c r="B153" s="4" t="s">
        <v>47</v>
      </c>
      <c r="C153" s="4" t="s">
        <v>49</v>
      </c>
      <c r="D153" s="4" t="s">
        <v>22</v>
      </c>
      <c r="E153" s="4" t="s">
        <v>418</v>
      </c>
      <c r="F153" s="4" t="s">
        <v>274</v>
      </c>
      <c r="G153" s="44">
        <v>13000000</v>
      </c>
      <c r="H153" s="44">
        <v>2918272.82</v>
      </c>
      <c r="I153" s="48">
        <f t="shared" si="12"/>
        <v>22.44825246153846</v>
      </c>
    </row>
    <row r="154" spans="1:9" s="3" customFormat="1" ht="13.5">
      <c r="A154" s="16" t="s">
        <v>39</v>
      </c>
      <c r="B154" s="4" t="s">
        <v>47</v>
      </c>
      <c r="C154" s="4" t="s">
        <v>49</v>
      </c>
      <c r="D154" s="4" t="s">
        <v>22</v>
      </c>
      <c r="E154" s="4" t="s">
        <v>37</v>
      </c>
      <c r="F154" s="4"/>
      <c r="G154" s="44">
        <f>G162+G155+G160+G157</f>
        <v>3585024.5599999996</v>
      </c>
      <c r="H154" s="44">
        <f>H162+H155+H160+H157</f>
        <v>2685816.1</v>
      </c>
      <c r="I154" s="48">
        <f t="shared" si="12"/>
        <v>74.91764854185547</v>
      </c>
    </row>
    <row r="155" spans="1:9" s="3" customFormat="1" ht="26.25" customHeight="1">
      <c r="A155" s="17" t="s">
        <v>249</v>
      </c>
      <c r="B155" s="4" t="s">
        <v>47</v>
      </c>
      <c r="C155" s="4" t="s">
        <v>49</v>
      </c>
      <c r="D155" s="4" t="s">
        <v>22</v>
      </c>
      <c r="E155" s="4" t="s">
        <v>215</v>
      </c>
      <c r="F155" s="4"/>
      <c r="G155" s="44">
        <f>G156</f>
        <v>80000</v>
      </c>
      <c r="H155" s="44">
        <f>H156</f>
        <v>0</v>
      </c>
      <c r="I155" s="48">
        <f t="shared" si="12"/>
        <v>0</v>
      </c>
    </row>
    <row r="156" spans="1:9" s="3" customFormat="1" ht="30.75" customHeight="1">
      <c r="A156" s="22" t="s">
        <v>275</v>
      </c>
      <c r="B156" s="4" t="s">
        <v>47</v>
      </c>
      <c r="C156" s="4" t="s">
        <v>49</v>
      </c>
      <c r="D156" s="4" t="s">
        <v>22</v>
      </c>
      <c r="E156" s="4" t="s">
        <v>215</v>
      </c>
      <c r="F156" s="4" t="s">
        <v>274</v>
      </c>
      <c r="G156" s="44">
        <v>80000</v>
      </c>
      <c r="H156" s="44">
        <v>0</v>
      </c>
      <c r="I156" s="48">
        <f t="shared" si="12"/>
        <v>0</v>
      </c>
    </row>
    <row r="157" spans="1:9" s="3" customFormat="1" ht="45" customHeight="1">
      <c r="A157" s="22" t="s">
        <v>416</v>
      </c>
      <c r="B157" s="4" t="s">
        <v>47</v>
      </c>
      <c r="C157" s="4" t="s">
        <v>49</v>
      </c>
      <c r="D157" s="4" t="s">
        <v>22</v>
      </c>
      <c r="E157" s="4" t="s">
        <v>415</v>
      </c>
      <c r="F157" s="4"/>
      <c r="G157" s="44">
        <f>G158+G159</f>
        <v>547908.46</v>
      </c>
      <c r="H157" s="44">
        <f>H158+H159</f>
        <v>178700</v>
      </c>
      <c r="I157" s="48">
        <f t="shared" si="12"/>
        <v>32.614937173994356</v>
      </c>
    </row>
    <row r="158" spans="1:9" s="3" customFormat="1" ht="16.5" customHeight="1">
      <c r="A158" s="22" t="s">
        <v>225</v>
      </c>
      <c r="B158" s="4" t="s">
        <v>47</v>
      </c>
      <c r="C158" s="4" t="s">
        <v>49</v>
      </c>
      <c r="D158" s="4" t="s">
        <v>22</v>
      </c>
      <c r="E158" s="4" t="s">
        <v>415</v>
      </c>
      <c r="F158" s="4" t="s">
        <v>223</v>
      </c>
      <c r="G158" s="44">
        <v>507835.46</v>
      </c>
      <c r="H158" s="44">
        <v>178700</v>
      </c>
      <c r="I158" s="48">
        <f t="shared" si="12"/>
        <v>35.18856284671416</v>
      </c>
    </row>
    <row r="159" spans="1:9" s="3" customFormat="1" ht="15" customHeight="1">
      <c r="A159" s="33" t="s">
        <v>275</v>
      </c>
      <c r="B159" s="4" t="s">
        <v>47</v>
      </c>
      <c r="C159" s="4" t="s">
        <v>49</v>
      </c>
      <c r="D159" s="4" t="s">
        <v>22</v>
      </c>
      <c r="E159" s="4" t="s">
        <v>415</v>
      </c>
      <c r="F159" s="4" t="s">
        <v>274</v>
      </c>
      <c r="G159" s="44">
        <v>40073</v>
      </c>
      <c r="H159" s="44">
        <v>0</v>
      </c>
      <c r="I159" s="48">
        <f t="shared" si="12"/>
        <v>0</v>
      </c>
    </row>
    <row r="160" spans="1:9" s="3" customFormat="1" ht="43.5" customHeight="1">
      <c r="A160" s="22" t="s">
        <v>368</v>
      </c>
      <c r="B160" s="4" t="s">
        <v>47</v>
      </c>
      <c r="C160" s="4" t="s">
        <v>49</v>
      </c>
      <c r="D160" s="4" t="s">
        <v>22</v>
      </c>
      <c r="E160" s="4" t="s">
        <v>369</v>
      </c>
      <c r="F160" s="4"/>
      <c r="G160" s="44">
        <f>G161</f>
        <v>34075</v>
      </c>
      <c r="H160" s="44">
        <f>H161</f>
        <v>34075</v>
      </c>
      <c r="I160" s="48">
        <f t="shared" si="12"/>
        <v>100</v>
      </c>
    </row>
    <row r="161" spans="1:9" s="3" customFormat="1" ht="13.5">
      <c r="A161" s="17" t="s">
        <v>225</v>
      </c>
      <c r="B161" s="4" t="s">
        <v>47</v>
      </c>
      <c r="C161" s="4" t="s">
        <v>49</v>
      </c>
      <c r="D161" s="4" t="s">
        <v>22</v>
      </c>
      <c r="E161" s="4" t="s">
        <v>369</v>
      </c>
      <c r="F161" s="4" t="s">
        <v>223</v>
      </c>
      <c r="G161" s="44">
        <v>34075</v>
      </c>
      <c r="H161" s="44">
        <v>34075</v>
      </c>
      <c r="I161" s="48">
        <f t="shared" si="12"/>
        <v>100</v>
      </c>
    </row>
    <row r="162" spans="1:9" s="3" customFormat="1" ht="25.5">
      <c r="A162" s="22" t="s">
        <v>402</v>
      </c>
      <c r="B162" s="4" t="s">
        <v>47</v>
      </c>
      <c r="C162" s="4" t="s">
        <v>49</v>
      </c>
      <c r="D162" s="4" t="s">
        <v>22</v>
      </c>
      <c r="E162" s="4" t="s">
        <v>359</v>
      </c>
      <c r="F162" s="4"/>
      <c r="G162" s="44">
        <f>G164+G163</f>
        <v>2923041.0999999996</v>
      </c>
      <c r="H162" s="44">
        <f>H164+H163</f>
        <v>2473041.1</v>
      </c>
      <c r="I162" s="48">
        <f t="shared" si="12"/>
        <v>84.60507448903132</v>
      </c>
    </row>
    <row r="163" spans="1:9" s="3" customFormat="1" ht="13.5">
      <c r="A163" s="17" t="s">
        <v>225</v>
      </c>
      <c r="B163" s="4" t="s">
        <v>47</v>
      </c>
      <c r="C163" s="4" t="s">
        <v>49</v>
      </c>
      <c r="D163" s="4" t="s">
        <v>22</v>
      </c>
      <c r="E163" s="4" t="s">
        <v>359</v>
      </c>
      <c r="F163" s="4" t="s">
        <v>223</v>
      </c>
      <c r="G163" s="44">
        <f>1408283.1+4240000+560000-3790000</f>
        <v>2418283.0999999996</v>
      </c>
      <c r="H163" s="44">
        <v>1968283.1</v>
      </c>
      <c r="I163" s="48">
        <f t="shared" si="12"/>
        <v>81.3917568211927</v>
      </c>
    </row>
    <row r="164" spans="1:9" s="3" customFormat="1" ht="27" customHeight="1">
      <c r="A164" s="22" t="s">
        <v>275</v>
      </c>
      <c r="B164" s="4" t="s">
        <v>47</v>
      </c>
      <c r="C164" s="4" t="s">
        <v>49</v>
      </c>
      <c r="D164" s="4" t="s">
        <v>22</v>
      </c>
      <c r="E164" s="4" t="s">
        <v>359</v>
      </c>
      <c r="F164" s="4" t="s">
        <v>274</v>
      </c>
      <c r="G164" s="44">
        <v>504758</v>
      </c>
      <c r="H164" s="44">
        <v>504758</v>
      </c>
      <c r="I164" s="48">
        <f t="shared" si="12"/>
        <v>100</v>
      </c>
    </row>
    <row r="165" spans="1:9" s="3" customFormat="1" ht="13.5">
      <c r="A165" s="23" t="s">
        <v>50</v>
      </c>
      <c r="B165" s="4" t="s">
        <v>47</v>
      </c>
      <c r="C165" s="4" t="s">
        <v>49</v>
      </c>
      <c r="D165" s="4" t="s">
        <v>21</v>
      </c>
      <c r="E165" s="4"/>
      <c r="F165" s="4"/>
      <c r="G165" s="44">
        <f>G166</f>
        <v>10854733.219999999</v>
      </c>
      <c r="H165" s="44">
        <f>H166</f>
        <v>7538580.029999999</v>
      </c>
      <c r="I165" s="48">
        <f t="shared" si="12"/>
        <v>69.4497034354567</v>
      </c>
    </row>
    <row r="166" spans="1:9" s="3" customFormat="1" ht="13.5">
      <c r="A166" s="23" t="s">
        <v>50</v>
      </c>
      <c r="B166" s="4" t="s">
        <v>47</v>
      </c>
      <c r="C166" s="4" t="s">
        <v>49</v>
      </c>
      <c r="D166" s="4" t="s">
        <v>21</v>
      </c>
      <c r="E166" s="4" t="s">
        <v>51</v>
      </c>
      <c r="F166" s="4"/>
      <c r="G166" s="44">
        <f>G167+G171+G173+G169</f>
        <v>10854733.219999999</v>
      </c>
      <c r="H166" s="44">
        <f>H167+H171+H173+H169</f>
        <v>7538580.029999999</v>
      </c>
      <c r="I166" s="48">
        <f t="shared" si="12"/>
        <v>69.4497034354567</v>
      </c>
    </row>
    <row r="167" spans="1:9" s="3" customFormat="1" ht="13.5">
      <c r="A167" s="23" t="s">
        <v>52</v>
      </c>
      <c r="B167" s="4" t="s">
        <v>47</v>
      </c>
      <c r="C167" s="4" t="s">
        <v>49</v>
      </c>
      <c r="D167" s="4" t="s">
        <v>21</v>
      </c>
      <c r="E167" s="4" t="s">
        <v>53</v>
      </c>
      <c r="F167" s="4"/>
      <c r="G167" s="44">
        <f>G168</f>
        <v>7989361.54</v>
      </c>
      <c r="H167" s="44">
        <f>H168</f>
        <v>5647581.46</v>
      </c>
      <c r="I167" s="48">
        <f t="shared" si="12"/>
        <v>70.68877070745255</v>
      </c>
    </row>
    <row r="168" spans="1:9" s="3" customFormat="1" ht="13.5">
      <c r="A168" s="17" t="s">
        <v>225</v>
      </c>
      <c r="B168" s="4" t="s">
        <v>47</v>
      </c>
      <c r="C168" s="4" t="s">
        <v>49</v>
      </c>
      <c r="D168" s="4" t="s">
        <v>21</v>
      </c>
      <c r="E168" s="4" t="s">
        <v>53</v>
      </c>
      <c r="F168" s="4" t="s">
        <v>223</v>
      </c>
      <c r="G168" s="44">
        <v>7989361.54</v>
      </c>
      <c r="H168" s="44">
        <v>5647581.46</v>
      </c>
      <c r="I168" s="48">
        <f t="shared" si="12"/>
        <v>70.68877070745255</v>
      </c>
    </row>
    <row r="169" spans="1:9" s="3" customFormat="1" ht="13.5">
      <c r="A169" s="17" t="s">
        <v>360</v>
      </c>
      <c r="B169" s="4" t="s">
        <v>47</v>
      </c>
      <c r="C169" s="4" t="s">
        <v>49</v>
      </c>
      <c r="D169" s="4" t="s">
        <v>21</v>
      </c>
      <c r="E169" s="4" t="s">
        <v>361</v>
      </c>
      <c r="F169" s="4"/>
      <c r="G169" s="44">
        <f>G170</f>
        <v>1151206.68</v>
      </c>
      <c r="H169" s="44">
        <f>H170</f>
        <v>830756</v>
      </c>
      <c r="I169" s="48">
        <f t="shared" si="12"/>
        <v>72.16393150185682</v>
      </c>
    </row>
    <row r="170" spans="1:9" s="3" customFormat="1" ht="13.5">
      <c r="A170" s="17" t="s">
        <v>225</v>
      </c>
      <c r="B170" s="4" t="s">
        <v>47</v>
      </c>
      <c r="C170" s="4" t="s">
        <v>49</v>
      </c>
      <c r="D170" s="4" t="s">
        <v>21</v>
      </c>
      <c r="E170" s="4" t="s">
        <v>361</v>
      </c>
      <c r="F170" s="4" t="s">
        <v>223</v>
      </c>
      <c r="G170" s="44">
        <f>513040+240000+398166.68</f>
        <v>1151206.68</v>
      </c>
      <c r="H170" s="44">
        <v>830756</v>
      </c>
      <c r="I170" s="48">
        <f t="shared" si="12"/>
        <v>72.16393150185682</v>
      </c>
    </row>
    <row r="171" spans="1:9" s="3" customFormat="1" ht="13.5">
      <c r="A171" s="23" t="s">
        <v>56</v>
      </c>
      <c r="B171" s="4" t="s">
        <v>47</v>
      </c>
      <c r="C171" s="4" t="s">
        <v>49</v>
      </c>
      <c r="D171" s="4" t="s">
        <v>21</v>
      </c>
      <c r="E171" s="4" t="s">
        <v>57</v>
      </c>
      <c r="F171" s="4"/>
      <c r="G171" s="44">
        <f>G172</f>
        <v>691579</v>
      </c>
      <c r="H171" s="44">
        <f>H172</f>
        <v>388662.43</v>
      </c>
      <c r="I171" s="48">
        <f t="shared" si="12"/>
        <v>56.19928164389029</v>
      </c>
    </row>
    <row r="172" spans="1:9" s="3" customFormat="1" ht="13.5">
      <c r="A172" s="17" t="s">
        <v>225</v>
      </c>
      <c r="B172" s="4" t="s">
        <v>47</v>
      </c>
      <c r="C172" s="4" t="s">
        <v>49</v>
      </c>
      <c r="D172" s="4" t="s">
        <v>21</v>
      </c>
      <c r="E172" s="4" t="s">
        <v>57</v>
      </c>
      <c r="F172" s="4" t="s">
        <v>223</v>
      </c>
      <c r="G172" s="44">
        <v>691579</v>
      </c>
      <c r="H172" s="44">
        <v>388662.43</v>
      </c>
      <c r="I172" s="48">
        <f t="shared" si="12"/>
        <v>56.19928164389029</v>
      </c>
    </row>
    <row r="173" spans="1:9" s="3" customFormat="1" ht="13.5">
      <c r="A173" s="23" t="s">
        <v>58</v>
      </c>
      <c r="B173" s="4" t="s">
        <v>47</v>
      </c>
      <c r="C173" s="4" t="s">
        <v>49</v>
      </c>
      <c r="D173" s="4" t="s">
        <v>21</v>
      </c>
      <c r="E173" s="4" t="s">
        <v>59</v>
      </c>
      <c r="F173" s="4"/>
      <c r="G173" s="44">
        <f>G174</f>
        <v>1022586</v>
      </c>
      <c r="H173" s="44">
        <f>H174</f>
        <v>671580.14</v>
      </c>
      <c r="I173" s="48">
        <f t="shared" si="12"/>
        <v>65.67468555211983</v>
      </c>
    </row>
    <row r="174" spans="1:9" s="3" customFormat="1" ht="13.5">
      <c r="A174" s="17" t="s">
        <v>225</v>
      </c>
      <c r="B174" s="4" t="s">
        <v>47</v>
      </c>
      <c r="C174" s="4" t="s">
        <v>49</v>
      </c>
      <c r="D174" s="4" t="s">
        <v>21</v>
      </c>
      <c r="E174" s="4" t="s">
        <v>59</v>
      </c>
      <c r="F174" s="4" t="s">
        <v>223</v>
      </c>
      <c r="G174" s="44">
        <v>1022586</v>
      </c>
      <c r="H174" s="44">
        <v>671580.14</v>
      </c>
      <c r="I174" s="48">
        <f t="shared" si="12"/>
        <v>65.67468555211983</v>
      </c>
    </row>
    <row r="175" spans="1:9" s="3" customFormat="1" ht="13.5">
      <c r="A175" s="23" t="s">
        <v>60</v>
      </c>
      <c r="B175" s="4" t="s">
        <v>47</v>
      </c>
      <c r="C175" s="4" t="s">
        <v>49</v>
      </c>
      <c r="D175" s="4" t="s">
        <v>49</v>
      </c>
      <c r="E175" s="4"/>
      <c r="F175" s="4"/>
      <c r="G175" s="44">
        <f>G176+G189+G186</f>
        <v>25090857.990000002</v>
      </c>
      <c r="H175" s="44">
        <f>H176+H189+H186</f>
        <v>8647117.67</v>
      </c>
      <c r="I175" s="48">
        <f t="shared" si="12"/>
        <v>34.46322032290136</v>
      </c>
    </row>
    <row r="176" spans="1:9" s="3" customFormat="1" ht="25.5">
      <c r="A176" s="17" t="s">
        <v>23</v>
      </c>
      <c r="B176" s="4" t="s">
        <v>47</v>
      </c>
      <c r="C176" s="4" t="s">
        <v>49</v>
      </c>
      <c r="D176" s="4" t="s">
        <v>49</v>
      </c>
      <c r="E176" s="4" t="s">
        <v>30</v>
      </c>
      <c r="F176" s="4"/>
      <c r="G176" s="44">
        <f>G177+G181+G184</f>
        <v>11845439</v>
      </c>
      <c r="H176" s="44">
        <f>H177+H181+H184</f>
        <v>7951698.68</v>
      </c>
      <c r="I176" s="48">
        <f t="shared" si="12"/>
        <v>67.12877994644182</v>
      </c>
    </row>
    <row r="177" spans="1:9" s="3" customFormat="1" ht="13.5">
      <c r="A177" s="17" t="s">
        <v>10</v>
      </c>
      <c r="B177" s="4" t="s">
        <v>47</v>
      </c>
      <c r="C177" s="4" t="s">
        <v>49</v>
      </c>
      <c r="D177" s="4" t="s">
        <v>49</v>
      </c>
      <c r="E177" s="4" t="s">
        <v>31</v>
      </c>
      <c r="F177" s="4"/>
      <c r="G177" s="44">
        <f>G178+G179+G180</f>
        <v>9222648</v>
      </c>
      <c r="H177" s="44">
        <f>H178+H179+H180</f>
        <v>5832904.08</v>
      </c>
      <c r="I177" s="48">
        <f t="shared" si="12"/>
        <v>63.24543753594413</v>
      </c>
    </row>
    <row r="178" spans="1:9" s="3" customFormat="1" ht="24.75" customHeight="1">
      <c r="A178" s="17" t="s">
        <v>224</v>
      </c>
      <c r="B178" s="4" t="s">
        <v>47</v>
      </c>
      <c r="C178" s="4" t="s">
        <v>49</v>
      </c>
      <c r="D178" s="4" t="s">
        <v>49</v>
      </c>
      <c r="E178" s="4" t="s">
        <v>31</v>
      </c>
      <c r="F178" s="4" t="s">
        <v>222</v>
      </c>
      <c r="G178" s="44">
        <f>8044362+4000</f>
        <v>8048362</v>
      </c>
      <c r="H178" s="44">
        <f>5101452.59+1767.25</f>
        <v>5103219.84</v>
      </c>
      <c r="I178" s="48">
        <f t="shared" si="12"/>
        <v>63.40693721281423</v>
      </c>
    </row>
    <row r="179" spans="1:9" s="3" customFormat="1" ht="13.5">
      <c r="A179" s="17" t="s">
        <v>225</v>
      </c>
      <c r="B179" s="4" t="s">
        <v>47</v>
      </c>
      <c r="C179" s="4" t="s">
        <v>49</v>
      </c>
      <c r="D179" s="4" t="s">
        <v>49</v>
      </c>
      <c r="E179" s="4" t="s">
        <v>31</v>
      </c>
      <c r="F179" s="4" t="s">
        <v>223</v>
      </c>
      <c r="G179" s="44">
        <f>129000+718077</f>
        <v>847077</v>
      </c>
      <c r="H179" s="44">
        <f>86955.82+408572</f>
        <v>495527.82</v>
      </c>
      <c r="I179" s="48">
        <f t="shared" si="12"/>
        <v>58.49855680180196</v>
      </c>
    </row>
    <row r="180" spans="1:9" s="3" customFormat="1" ht="13.5">
      <c r="A180" s="17" t="s">
        <v>230</v>
      </c>
      <c r="B180" s="4" t="s">
        <v>47</v>
      </c>
      <c r="C180" s="4" t="s">
        <v>49</v>
      </c>
      <c r="D180" s="4" t="s">
        <v>49</v>
      </c>
      <c r="E180" s="4" t="s">
        <v>31</v>
      </c>
      <c r="F180" s="4" t="s">
        <v>229</v>
      </c>
      <c r="G180" s="44">
        <v>327209</v>
      </c>
      <c r="H180" s="44">
        <v>234156.42</v>
      </c>
      <c r="I180" s="48">
        <f t="shared" si="12"/>
        <v>71.56172965902527</v>
      </c>
    </row>
    <row r="181" spans="1:9" s="3" customFormat="1" ht="13.5">
      <c r="A181" s="24" t="s">
        <v>176</v>
      </c>
      <c r="B181" s="4" t="s">
        <v>47</v>
      </c>
      <c r="C181" s="4" t="s">
        <v>49</v>
      </c>
      <c r="D181" s="4" t="s">
        <v>49</v>
      </c>
      <c r="E181" s="9" t="s">
        <v>179</v>
      </c>
      <c r="F181" s="4"/>
      <c r="G181" s="44">
        <f>G182</f>
        <v>2000000</v>
      </c>
      <c r="H181" s="44">
        <f>H182</f>
        <v>1500000</v>
      </c>
      <c r="I181" s="48">
        <f t="shared" si="12"/>
        <v>75</v>
      </c>
    </row>
    <row r="182" spans="1:9" s="3" customFormat="1" ht="27.75" customHeight="1">
      <c r="A182" s="21" t="s">
        <v>177</v>
      </c>
      <c r="B182" s="4" t="s">
        <v>47</v>
      </c>
      <c r="C182" s="4" t="s">
        <v>49</v>
      </c>
      <c r="D182" s="4" t="s">
        <v>49</v>
      </c>
      <c r="E182" s="9" t="s">
        <v>180</v>
      </c>
      <c r="F182" s="4"/>
      <c r="G182" s="44">
        <f>G183</f>
        <v>2000000</v>
      </c>
      <c r="H182" s="44">
        <f>H183</f>
        <v>1500000</v>
      </c>
      <c r="I182" s="48">
        <f t="shared" si="12"/>
        <v>75</v>
      </c>
    </row>
    <row r="183" spans="1:9" s="3" customFormat="1" ht="27.75" customHeight="1">
      <c r="A183" s="21" t="s">
        <v>270</v>
      </c>
      <c r="B183" s="4" t="s">
        <v>47</v>
      </c>
      <c r="C183" s="4" t="s">
        <v>49</v>
      </c>
      <c r="D183" s="4" t="s">
        <v>49</v>
      </c>
      <c r="E183" s="11" t="s">
        <v>180</v>
      </c>
      <c r="F183" s="4" t="s">
        <v>271</v>
      </c>
      <c r="G183" s="44">
        <v>2000000</v>
      </c>
      <c r="H183" s="44">
        <v>1500000</v>
      </c>
      <c r="I183" s="48">
        <f t="shared" si="12"/>
        <v>75</v>
      </c>
    </row>
    <row r="184" spans="1:9" s="3" customFormat="1" ht="13.5">
      <c r="A184" s="17" t="s">
        <v>228</v>
      </c>
      <c r="B184" s="4" t="s">
        <v>47</v>
      </c>
      <c r="C184" s="4" t="s">
        <v>49</v>
      </c>
      <c r="D184" s="4" t="s">
        <v>49</v>
      </c>
      <c r="E184" s="11" t="s">
        <v>227</v>
      </c>
      <c r="F184" s="4"/>
      <c r="G184" s="44">
        <f>G185</f>
        <v>622791</v>
      </c>
      <c r="H184" s="44">
        <f>H185</f>
        <v>618794.6</v>
      </c>
      <c r="I184" s="48">
        <f t="shared" si="12"/>
        <v>99.35830800380866</v>
      </c>
    </row>
    <row r="185" spans="1:9" s="3" customFormat="1" ht="13.5">
      <c r="A185" s="17" t="s">
        <v>230</v>
      </c>
      <c r="B185" s="4" t="s">
        <v>47</v>
      </c>
      <c r="C185" s="4" t="s">
        <v>49</v>
      </c>
      <c r="D185" s="4" t="s">
        <v>49</v>
      </c>
      <c r="E185" s="11" t="s">
        <v>227</v>
      </c>
      <c r="F185" s="4" t="s">
        <v>229</v>
      </c>
      <c r="G185" s="44">
        <v>622791</v>
      </c>
      <c r="H185" s="44">
        <v>618794.6</v>
      </c>
      <c r="I185" s="48">
        <f t="shared" si="12"/>
        <v>99.35830800380866</v>
      </c>
    </row>
    <row r="186" spans="1:9" s="3" customFormat="1" ht="38.25">
      <c r="A186" s="17" t="s">
        <v>400</v>
      </c>
      <c r="B186" s="4" t="s">
        <v>47</v>
      </c>
      <c r="C186" s="4" t="s">
        <v>49</v>
      </c>
      <c r="D186" s="4" t="s">
        <v>49</v>
      </c>
      <c r="E186" s="11" t="s">
        <v>398</v>
      </c>
      <c r="F186" s="4"/>
      <c r="G186" s="44">
        <f>G187</f>
        <v>11000000</v>
      </c>
      <c r="H186" s="44">
        <f>H187</f>
        <v>0</v>
      </c>
      <c r="I186" s="48">
        <f t="shared" si="12"/>
        <v>0</v>
      </c>
    </row>
    <row r="187" spans="1:9" s="3" customFormat="1" ht="13.5">
      <c r="A187" s="17" t="s">
        <v>413</v>
      </c>
      <c r="B187" s="4" t="s">
        <v>47</v>
      </c>
      <c r="C187" s="4" t="s">
        <v>49</v>
      </c>
      <c r="D187" s="4" t="s">
        <v>49</v>
      </c>
      <c r="E187" s="11" t="s">
        <v>417</v>
      </c>
      <c r="F187" s="4"/>
      <c r="G187" s="44">
        <f>G188</f>
        <v>11000000</v>
      </c>
      <c r="H187" s="44">
        <f>H188</f>
        <v>0</v>
      </c>
      <c r="I187" s="48">
        <f t="shared" si="12"/>
        <v>0</v>
      </c>
    </row>
    <row r="188" spans="1:9" s="3" customFormat="1" ht="28.5" customHeight="1">
      <c r="A188" s="17" t="s">
        <v>275</v>
      </c>
      <c r="B188" s="4" t="s">
        <v>47</v>
      </c>
      <c r="C188" s="4" t="s">
        <v>49</v>
      </c>
      <c r="D188" s="4" t="s">
        <v>49</v>
      </c>
      <c r="E188" s="11" t="s">
        <v>417</v>
      </c>
      <c r="F188" s="4" t="s">
        <v>274</v>
      </c>
      <c r="G188" s="44">
        <v>11000000</v>
      </c>
      <c r="H188" s="44">
        <v>0</v>
      </c>
      <c r="I188" s="48">
        <f t="shared" si="12"/>
        <v>0</v>
      </c>
    </row>
    <row r="189" spans="1:9" s="3" customFormat="1" ht="13.5">
      <c r="A189" s="17" t="s">
        <v>233</v>
      </c>
      <c r="B189" s="4" t="s">
        <v>47</v>
      </c>
      <c r="C189" s="4" t="s">
        <v>49</v>
      </c>
      <c r="D189" s="4" t="s">
        <v>49</v>
      </c>
      <c r="E189" s="11" t="s">
        <v>37</v>
      </c>
      <c r="F189" s="4"/>
      <c r="G189" s="44">
        <f>G192+G195+G190</f>
        <v>2245418.99</v>
      </c>
      <c r="H189" s="44">
        <f>H192+H195+H190</f>
        <v>695418.99</v>
      </c>
      <c r="I189" s="48">
        <f t="shared" si="12"/>
        <v>30.970566878478206</v>
      </c>
    </row>
    <row r="190" spans="1:9" s="3" customFormat="1" ht="27.75" customHeight="1">
      <c r="A190" s="17" t="s">
        <v>432</v>
      </c>
      <c r="B190" s="4" t="s">
        <v>47</v>
      </c>
      <c r="C190" s="4" t="s">
        <v>49</v>
      </c>
      <c r="D190" s="4" t="s">
        <v>49</v>
      </c>
      <c r="E190" s="11" t="s">
        <v>431</v>
      </c>
      <c r="F190" s="4"/>
      <c r="G190" s="44">
        <f>G191</f>
        <v>1500000</v>
      </c>
      <c r="H190" s="44">
        <f>H191</f>
        <v>0</v>
      </c>
      <c r="I190" s="48">
        <f t="shared" si="12"/>
        <v>0</v>
      </c>
    </row>
    <row r="191" spans="1:9" s="3" customFormat="1" ht="13.5">
      <c r="A191" s="17" t="s">
        <v>225</v>
      </c>
      <c r="B191" s="4" t="s">
        <v>47</v>
      </c>
      <c r="C191" s="4" t="s">
        <v>49</v>
      </c>
      <c r="D191" s="4" t="s">
        <v>49</v>
      </c>
      <c r="E191" s="11" t="s">
        <v>431</v>
      </c>
      <c r="F191" s="4" t="s">
        <v>223</v>
      </c>
      <c r="G191" s="44">
        <v>1500000</v>
      </c>
      <c r="H191" s="44">
        <v>0</v>
      </c>
      <c r="I191" s="48">
        <f t="shared" si="12"/>
        <v>0</v>
      </c>
    </row>
    <row r="192" spans="1:9" s="3" customFormat="1" ht="31.5" customHeight="1">
      <c r="A192" s="17" t="s">
        <v>430</v>
      </c>
      <c r="B192" s="4" t="s">
        <v>47</v>
      </c>
      <c r="C192" s="4" t="s">
        <v>49</v>
      </c>
      <c r="D192" s="4" t="s">
        <v>49</v>
      </c>
      <c r="E192" s="11" t="s">
        <v>376</v>
      </c>
      <c r="F192" s="4"/>
      <c r="G192" s="44">
        <f>G194+G193</f>
        <v>695418.99</v>
      </c>
      <c r="H192" s="44">
        <f>H194+H193</f>
        <v>695418.99</v>
      </c>
      <c r="I192" s="48">
        <f t="shared" si="12"/>
        <v>100</v>
      </c>
    </row>
    <row r="193" spans="1:9" s="3" customFormat="1" ht="18" customHeight="1">
      <c r="A193" s="17" t="s">
        <v>225</v>
      </c>
      <c r="B193" s="4" t="s">
        <v>47</v>
      </c>
      <c r="C193" s="4" t="s">
        <v>49</v>
      </c>
      <c r="D193" s="4" t="s">
        <v>49</v>
      </c>
      <c r="E193" s="11" t="s">
        <v>376</v>
      </c>
      <c r="F193" s="4" t="s">
        <v>223</v>
      </c>
      <c r="G193" s="44">
        <v>30000</v>
      </c>
      <c r="H193" s="44">
        <v>30000</v>
      </c>
      <c r="I193" s="48">
        <f t="shared" si="12"/>
        <v>100</v>
      </c>
    </row>
    <row r="194" spans="1:9" s="3" customFormat="1" ht="30.75" customHeight="1">
      <c r="A194" s="22" t="s">
        <v>275</v>
      </c>
      <c r="B194" s="4" t="s">
        <v>47</v>
      </c>
      <c r="C194" s="4" t="s">
        <v>49</v>
      </c>
      <c r="D194" s="4" t="s">
        <v>49</v>
      </c>
      <c r="E194" s="11" t="s">
        <v>376</v>
      </c>
      <c r="F194" s="4" t="s">
        <v>274</v>
      </c>
      <c r="G194" s="44">
        <v>665418.99</v>
      </c>
      <c r="H194" s="44">
        <v>665418.99</v>
      </c>
      <c r="I194" s="48">
        <f t="shared" si="12"/>
        <v>100</v>
      </c>
    </row>
    <row r="195" spans="1:9" s="3" customFormat="1" ht="39.75" customHeight="1">
      <c r="A195" s="17" t="s">
        <v>377</v>
      </c>
      <c r="B195" s="4" t="s">
        <v>47</v>
      </c>
      <c r="C195" s="4" t="s">
        <v>49</v>
      </c>
      <c r="D195" s="4" t="s">
        <v>49</v>
      </c>
      <c r="E195" s="11" t="s">
        <v>378</v>
      </c>
      <c r="F195" s="4"/>
      <c r="G195" s="44">
        <f>G196</f>
        <v>50000</v>
      </c>
      <c r="H195" s="44">
        <f>H196</f>
        <v>0</v>
      </c>
      <c r="I195" s="48">
        <f t="shared" si="12"/>
        <v>0</v>
      </c>
    </row>
    <row r="196" spans="1:9" s="3" customFormat="1" ht="13.5">
      <c r="A196" s="17" t="s">
        <v>225</v>
      </c>
      <c r="B196" s="4" t="s">
        <v>47</v>
      </c>
      <c r="C196" s="4" t="s">
        <v>49</v>
      </c>
      <c r="D196" s="4" t="s">
        <v>49</v>
      </c>
      <c r="E196" s="11" t="s">
        <v>378</v>
      </c>
      <c r="F196" s="4" t="s">
        <v>223</v>
      </c>
      <c r="G196" s="44">
        <v>50000</v>
      </c>
      <c r="H196" s="44">
        <v>0</v>
      </c>
      <c r="I196" s="48">
        <f t="shared" si="12"/>
        <v>0</v>
      </c>
    </row>
    <row r="197" spans="1:9" s="3" customFormat="1" ht="13.5">
      <c r="A197" s="16" t="s">
        <v>32</v>
      </c>
      <c r="B197" s="4" t="s">
        <v>47</v>
      </c>
      <c r="C197" s="4" t="s">
        <v>33</v>
      </c>
      <c r="D197" s="4"/>
      <c r="E197" s="4"/>
      <c r="F197" s="4"/>
      <c r="G197" s="44">
        <f>G198</f>
        <v>1291800</v>
      </c>
      <c r="H197" s="44">
        <f>H198</f>
        <v>932685.94</v>
      </c>
      <c r="I197" s="48">
        <f t="shared" si="12"/>
        <v>72.20049078804767</v>
      </c>
    </row>
    <row r="198" spans="1:9" s="3" customFormat="1" ht="13.5">
      <c r="A198" s="23" t="s">
        <v>61</v>
      </c>
      <c r="B198" s="4" t="s">
        <v>47</v>
      </c>
      <c r="C198" s="4" t="s">
        <v>33</v>
      </c>
      <c r="D198" s="4" t="s">
        <v>49</v>
      </c>
      <c r="E198" s="4"/>
      <c r="F198" s="4"/>
      <c r="G198" s="44">
        <f>G203+G199</f>
        <v>1291800</v>
      </c>
      <c r="H198" s="44">
        <f>H203+H199</f>
        <v>932685.94</v>
      </c>
      <c r="I198" s="48">
        <f aca="true" t="shared" si="13" ref="I198:I261">H198/G198*100</f>
        <v>72.20049078804767</v>
      </c>
    </row>
    <row r="199" spans="1:9" s="3" customFormat="1" ht="25.5">
      <c r="A199" s="23" t="s">
        <v>370</v>
      </c>
      <c r="B199" s="4" t="s">
        <v>47</v>
      </c>
      <c r="C199" s="4" t="s">
        <v>33</v>
      </c>
      <c r="D199" s="4" t="s">
        <v>49</v>
      </c>
      <c r="E199" s="4" t="s">
        <v>373</v>
      </c>
      <c r="F199" s="4"/>
      <c r="G199" s="44">
        <f aca="true" t="shared" si="14" ref="G199:H201">G200</f>
        <v>266800</v>
      </c>
      <c r="H199" s="44">
        <f t="shared" si="14"/>
        <v>176619.62</v>
      </c>
      <c r="I199" s="48">
        <f t="shared" si="13"/>
        <v>66.19925787106446</v>
      </c>
    </row>
    <row r="200" spans="1:9" s="3" customFormat="1" ht="25.5">
      <c r="A200" s="23" t="s">
        <v>371</v>
      </c>
      <c r="B200" s="4" t="s">
        <v>47</v>
      </c>
      <c r="C200" s="4" t="s">
        <v>33</v>
      </c>
      <c r="D200" s="4" t="s">
        <v>49</v>
      </c>
      <c r="E200" s="4" t="s">
        <v>374</v>
      </c>
      <c r="F200" s="4"/>
      <c r="G200" s="44">
        <f t="shared" si="14"/>
        <v>266800</v>
      </c>
      <c r="H200" s="44">
        <f t="shared" si="14"/>
        <v>176619.62</v>
      </c>
      <c r="I200" s="48">
        <f t="shared" si="13"/>
        <v>66.19925787106446</v>
      </c>
    </row>
    <row r="201" spans="1:9" s="3" customFormat="1" ht="25.5">
      <c r="A201" s="23" t="s">
        <v>372</v>
      </c>
      <c r="B201" s="4" t="s">
        <v>47</v>
      </c>
      <c r="C201" s="4" t="s">
        <v>33</v>
      </c>
      <c r="D201" s="4" t="s">
        <v>49</v>
      </c>
      <c r="E201" s="4" t="s">
        <v>375</v>
      </c>
      <c r="F201" s="4"/>
      <c r="G201" s="44">
        <f t="shared" si="14"/>
        <v>266800</v>
      </c>
      <c r="H201" s="44">
        <f t="shared" si="14"/>
        <v>176619.62</v>
      </c>
      <c r="I201" s="48">
        <f t="shared" si="13"/>
        <v>66.19925787106446</v>
      </c>
    </row>
    <row r="202" spans="1:9" s="3" customFormat="1" ht="35.25" customHeight="1">
      <c r="A202" s="17" t="s">
        <v>224</v>
      </c>
      <c r="B202" s="4" t="s">
        <v>47</v>
      </c>
      <c r="C202" s="4" t="s">
        <v>33</v>
      </c>
      <c r="D202" s="4" t="s">
        <v>49</v>
      </c>
      <c r="E202" s="4" t="s">
        <v>375</v>
      </c>
      <c r="F202" s="4" t="s">
        <v>222</v>
      </c>
      <c r="G202" s="44">
        <v>266800</v>
      </c>
      <c r="H202" s="44">
        <v>176619.62</v>
      </c>
      <c r="I202" s="48">
        <f t="shared" si="13"/>
        <v>66.19925787106446</v>
      </c>
    </row>
    <row r="203" spans="1:9" s="3" customFormat="1" ht="13.5">
      <c r="A203" s="16" t="s">
        <v>233</v>
      </c>
      <c r="B203" s="4" t="s">
        <v>47</v>
      </c>
      <c r="C203" s="4" t="s">
        <v>33</v>
      </c>
      <c r="D203" s="4" t="s">
        <v>49</v>
      </c>
      <c r="E203" s="4" t="s">
        <v>37</v>
      </c>
      <c r="F203" s="4"/>
      <c r="G203" s="44">
        <f>G204</f>
        <v>1025000</v>
      </c>
      <c r="H203" s="44">
        <f>H204</f>
        <v>756066.32</v>
      </c>
      <c r="I203" s="48">
        <f t="shared" si="13"/>
        <v>73.76256780487805</v>
      </c>
    </row>
    <row r="204" spans="1:9" s="3" customFormat="1" ht="25.5">
      <c r="A204" s="23" t="s">
        <v>276</v>
      </c>
      <c r="B204" s="4" t="s">
        <v>47</v>
      </c>
      <c r="C204" s="4" t="s">
        <v>33</v>
      </c>
      <c r="D204" s="4" t="s">
        <v>49</v>
      </c>
      <c r="E204" s="4" t="s">
        <v>214</v>
      </c>
      <c r="F204" s="4"/>
      <c r="G204" s="44">
        <f>G205</f>
        <v>1025000</v>
      </c>
      <c r="H204" s="44">
        <f>H205</f>
        <v>756066.32</v>
      </c>
      <c r="I204" s="48">
        <f t="shared" si="13"/>
        <v>73.76256780487805</v>
      </c>
    </row>
    <row r="205" spans="1:9" s="3" customFormat="1" ht="13.5">
      <c r="A205" s="17" t="s">
        <v>225</v>
      </c>
      <c r="B205" s="4" t="s">
        <v>47</v>
      </c>
      <c r="C205" s="4" t="s">
        <v>33</v>
      </c>
      <c r="D205" s="4" t="s">
        <v>49</v>
      </c>
      <c r="E205" s="4" t="s">
        <v>214</v>
      </c>
      <c r="F205" s="4" t="s">
        <v>223</v>
      </c>
      <c r="G205" s="44">
        <f>875000+150000</f>
        <v>1025000</v>
      </c>
      <c r="H205" s="44">
        <v>756066.32</v>
      </c>
      <c r="I205" s="48">
        <f t="shared" si="13"/>
        <v>73.76256780487805</v>
      </c>
    </row>
    <row r="206" spans="1:9" s="3" customFormat="1" ht="13.5">
      <c r="A206" s="17" t="s">
        <v>38</v>
      </c>
      <c r="B206" s="4" t="s">
        <v>47</v>
      </c>
      <c r="C206" s="4" t="s">
        <v>36</v>
      </c>
      <c r="D206" s="4"/>
      <c r="E206" s="4"/>
      <c r="F206" s="4"/>
      <c r="G206" s="44">
        <f>G207</f>
        <v>4619017</v>
      </c>
      <c r="H206" s="44">
        <f>H207</f>
        <v>1464120</v>
      </c>
      <c r="I206" s="48">
        <f t="shared" si="13"/>
        <v>31.697653418465443</v>
      </c>
    </row>
    <row r="207" spans="1:9" s="3" customFormat="1" ht="13.5">
      <c r="A207" s="23" t="s">
        <v>18</v>
      </c>
      <c r="B207" s="4" t="s">
        <v>47</v>
      </c>
      <c r="C207" s="4" t="s">
        <v>36</v>
      </c>
      <c r="D207" s="4" t="s">
        <v>21</v>
      </c>
      <c r="E207" s="4"/>
      <c r="F207" s="4"/>
      <c r="G207" s="44">
        <f>G213+G208</f>
        <v>4619017</v>
      </c>
      <c r="H207" s="44">
        <f>H213+H208</f>
        <v>1464120</v>
      </c>
      <c r="I207" s="48">
        <f t="shared" si="13"/>
        <v>31.697653418465443</v>
      </c>
    </row>
    <row r="208" spans="1:9" s="3" customFormat="1" ht="34.5" customHeight="1">
      <c r="A208" s="23" t="s">
        <v>400</v>
      </c>
      <c r="B208" s="4" t="s">
        <v>47</v>
      </c>
      <c r="C208" s="4" t="s">
        <v>36</v>
      </c>
      <c r="D208" s="4" t="s">
        <v>21</v>
      </c>
      <c r="E208" s="4" t="s">
        <v>398</v>
      </c>
      <c r="F208" s="4"/>
      <c r="G208" s="44">
        <f>G211+G209</f>
        <v>2700697</v>
      </c>
      <c r="H208" s="44">
        <f>H211+H209</f>
        <v>1045800</v>
      </c>
      <c r="I208" s="48">
        <f t="shared" si="13"/>
        <v>38.72333697560296</v>
      </c>
    </row>
    <row r="209" spans="1:9" s="3" customFormat="1" ht="52.5" customHeight="1">
      <c r="A209" s="30" t="s">
        <v>403</v>
      </c>
      <c r="B209" s="4" t="s">
        <v>47</v>
      </c>
      <c r="C209" s="4" t="s">
        <v>36</v>
      </c>
      <c r="D209" s="4" t="s">
        <v>21</v>
      </c>
      <c r="E209" s="4" t="s">
        <v>404</v>
      </c>
      <c r="F209" s="4"/>
      <c r="G209" s="44">
        <f>G210</f>
        <v>1086556</v>
      </c>
      <c r="H209" s="44">
        <f>H210</f>
        <v>389038</v>
      </c>
      <c r="I209" s="48">
        <f t="shared" si="13"/>
        <v>35.804689311917656</v>
      </c>
    </row>
    <row r="210" spans="1:9" s="3" customFormat="1" ht="18.75" customHeight="1">
      <c r="A210" s="23" t="s">
        <v>236</v>
      </c>
      <c r="B210" s="4" t="s">
        <v>47</v>
      </c>
      <c r="C210" s="4" t="s">
        <v>36</v>
      </c>
      <c r="D210" s="4" t="s">
        <v>21</v>
      </c>
      <c r="E210" s="4" t="s">
        <v>404</v>
      </c>
      <c r="F210" s="4" t="s">
        <v>235</v>
      </c>
      <c r="G210" s="44">
        <v>1086556</v>
      </c>
      <c r="H210" s="44">
        <v>389038</v>
      </c>
      <c r="I210" s="48">
        <f t="shared" si="13"/>
        <v>35.804689311917656</v>
      </c>
    </row>
    <row r="211" spans="1:9" s="3" customFormat="1" ht="55.5" customHeight="1">
      <c r="A211" s="30" t="s">
        <v>401</v>
      </c>
      <c r="B211" s="4" t="s">
        <v>47</v>
      </c>
      <c r="C211" s="4" t="s">
        <v>36</v>
      </c>
      <c r="D211" s="4" t="s">
        <v>21</v>
      </c>
      <c r="E211" s="4" t="s">
        <v>399</v>
      </c>
      <c r="F211" s="4"/>
      <c r="G211" s="44">
        <f>G212</f>
        <v>1614141</v>
      </c>
      <c r="H211" s="44">
        <f>H212</f>
        <v>656762</v>
      </c>
      <c r="I211" s="48">
        <f t="shared" si="13"/>
        <v>40.688019200305305</v>
      </c>
    </row>
    <row r="212" spans="1:9" s="3" customFormat="1" ht="13.5">
      <c r="A212" s="23" t="s">
        <v>236</v>
      </c>
      <c r="B212" s="4" t="s">
        <v>47</v>
      </c>
      <c r="C212" s="4" t="s">
        <v>36</v>
      </c>
      <c r="D212" s="4" t="s">
        <v>21</v>
      </c>
      <c r="E212" s="4" t="s">
        <v>399</v>
      </c>
      <c r="F212" s="4" t="s">
        <v>235</v>
      </c>
      <c r="G212" s="44">
        <v>1614141</v>
      </c>
      <c r="H212" s="44">
        <v>656762</v>
      </c>
      <c r="I212" s="48">
        <f t="shared" si="13"/>
        <v>40.688019200305305</v>
      </c>
    </row>
    <row r="213" spans="1:9" s="3" customFormat="1" ht="13.5">
      <c r="A213" s="23" t="s">
        <v>233</v>
      </c>
      <c r="B213" s="4" t="s">
        <v>47</v>
      </c>
      <c r="C213" s="4" t="s">
        <v>36</v>
      </c>
      <c r="D213" s="4" t="s">
        <v>21</v>
      </c>
      <c r="E213" s="4" t="s">
        <v>37</v>
      </c>
      <c r="F213" s="4"/>
      <c r="G213" s="44">
        <f>G214</f>
        <v>1918320</v>
      </c>
      <c r="H213" s="44">
        <f>H214</f>
        <v>418320</v>
      </c>
      <c r="I213" s="48">
        <f t="shared" si="13"/>
        <v>21.806580758163392</v>
      </c>
    </row>
    <row r="214" spans="1:9" s="3" customFormat="1" ht="38.25">
      <c r="A214" s="23" t="s">
        <v>362</v>
      </c>
      <c r="B214" s="4" t="s">
        <v>47</v>
      </c>
      <c r="C214" s="4" t="s">
        <v>36</v>
      </c>
      <c r="D214" s="4" t="s">
        <v>21</v>
      </c>
      <c r="E214" s="4" t="s">
        <v>363</v>
      </c>
      <c r="F214" s="4"/>
      <c r="G214" s="44">
        <f>G215</f>
        <v>1918320</v>
      </c>
      <c r="H214" s="44">
        <f>H215</f>
        <v>418320</v>
      </c>
      <c r="I214" s="48">
        <f t="shared" si="13"/>
        <v>21.806580758163392</v>
      </c>
    </row>
    <row r="215" spans="1:9" s="3" customFormat="1" ht="13.5">
      <c r="A215" s="23" t="s">
        <v>236</v>
      </c>
      <c r="B215" s="4" t="s">
        <v>47</v>
      </c>
      <c r="C215" s="4" t="s">
        <v>36</v>
      </c>
      <c r="D215" s="4" t="s">
        <v>21</v>
      </c>
      <c r="E215" s="4" t="s">
        <v>363</v>
      </c>
      <c r="F215" s="4" t="s">
        <v>235</v>
      </c>
      <c r="G215" s="44">
        <v>1918320</v>
      </c>
      <c r="H215" s="44">
        <v>418320</v>
      </c>
      <c r="I215" s="48">
        <f t="shared" si="13"/>
        <v>21.806580758163392</v>
      </c>
    </row>
    <row r="216" spans="1:9" s="3" customFormat="1" ht="13.5" customHeight="1">
      <c r="A216" s="37" t="s">
        <v>195</v>
      </c>
      <c r="B216" s="7" t="s">
        <v>62</v>
      </c>
      <c r="C216" s="7"/>
      <c r="D216" s="7"/>
      <c r="E216" s="7"/>
      <c r="F216" s="7"/>
      <c r="G216" s="43">
        <f>G217+G305</f>
        <v>465683112.59000003</v>
      </c>
      <c r="H216" s="43">
        <f>H217+H305</f>
        <v>315792165.48</v>
      </c>
      <c r="I216" s="48">
        <f t="shared" si="13"/>
        <v>67.8126728117006</v>
      </c>
    </row>
    <row r="217" spans="1:9" s="3" customFormat="1" ht="13.5" customHeight="1">
      <c r="A217" s="16" t="s">
        <v>63</v>
      </c>
      <c r="B217" s="4" t="s">
        <v>62</v>
      </c>
      <c r="C217" s="4" t="s">
        <v>64</v>
      </c>
      <c r="D217" s="4"/>
      <c r="E217" s="4"/>
      <c r="F217" s="4"/>
      <c r="G217" s="44">
        <f>G218+G242+G290+G281</f>
        <v>457655212.59000003</v>
      </c>
      <c r="H217" s="44">
        <f>H218+H242+H290+H281</f>
        <v>310453436.93</v>
      </c>
      <c r="I217" s="48">
        <f t="shared" si="13"/>
        <v>67.83566064353477</v>
      </c>
    </row>
    <row r="218" spans="1:9" s="3" customFormat="1" ht="15.75" customHeight="1">
      <c r="A218" s="23" t="s">
        <v>66</v>
      </c>
      <c r="B218" s="4" t="s">
        <v>62</v>
      </c>
      <c r="C218" s="4" t="s">
        <v>64</v>
      </c>
      <c r="D218" s="4" t="s">
        <v>8</v>
      </c>
      <c r="E218" s="4"/>
      <c r="F218" s="4"/>
      <c r="G218" s="44">
        <f>G229+G219+G237</f>
        <v>150554579.9</v>
      </c>
      <c r="H218" s="44">
        <f>H229+H219+H237</f>
        <v>98653250.07000001</v>
      </c>
      <c r="I218" s="48">
        <f t="shared" si="13"/>
        <v>65.52656859427762</v>
      </c>
    </row>
    <row r="219" spans="1:9" s="3" customFormat="1" ht="16.5" customHeight="1">
      <c r="A219" s="18" t="s">
        <v>67</v>
      </c>
      <c r="B219" s="4" t="s">
        <v>62</v>
      </c>
      <c r="C219" s="4" t="s">
        <v>64</v>
      </c>
      <c r="D219" s="4" t="s">
        <v>8</v>
      </c>
      <c r="E219" s="4" t="s">
        <v>65</v>
      </c>
      <c r="F219" s="4"/>
      <c r="G219" s="44">
        <f>G220</f>
        <v>41808887.87</v>
      </c>
      <c r="H219" s="44">
        <f>H220</f>
        <v>28628318.34</v>
      </c>
      <c r="I219" s="48">
        <f t="shared" si="13"/>
        <v>68.47424028358877</v>
      </c>
    </row>
    <row r="220" spans="1:9" s="3" customFormat="1" ht="15.75" customHeight="1">
      <c r="A220" s="24" t="s">
        <v>176</v>
      </c>
      <c r="B220" s="4" t="s">
        <v>62</v>
      </c>
      <c r="C220" s="4" t="s">
        <v>64</v>
      </c>
      <c r="D220" s="4" t="s">
        <v>8</v>
      </c>
      <c r="E220" s="4" t="s">
        <v>183</v>
      </c>
      <c r="F220" s="4"/>
      <c r="G220" s="44">
        <f>G221+G227+G225+G223</f>
        <v>41808887.87</v>
      </c>
      <c r="H220" s="44">
        <f>H221+H227+H225+H223</f>
        <v>28628318.34</v>
      </c>
      <c r="I220" s="48">
        <f t="shared" si="13"/>
        <v>68.47424028358877</v>
      </c>
    </row>
    <row r="221" spans="1:9" s="3" customFormat="1" ht="26.25" customHeight="1">
      <c r="A221" s="21" t="s">
        <v>177</v>
      </c>
      <c r="B221" s="4" t="s">
        <v>62</v>
      </c>
      <c r="C221" s="4" t="s">
        <v>64</v>
      </c>
      <c r="D221" s="4" t="s">
        <v>8</v>
      </c>
      <c r="E221" s="4" t="s">
        <v>184</v>
      </c>
      <c r="F221" s="4"/>
      <c r="G221" s="44">
        <f>G222</f>
        <v>22985828.02</v>
      </c>
      <c r="H221" s="44">
        <f>H222</f>
        <v>16790970.5</v>
      </c>
      <c r="I221" s="48">
        <f t="shared" si="13"/>
        <v>73.04923053191798</v>
      </c>
    </row>
    <row r="222" spans="1:9" s="3" customFormat="1" ht="28.5" customHeight="1">
      <c r="A222" s="21" t="s">
        <v>270</v>
      </c>
      <c r="B222" s="4" t="s">
        <v>62</v>
      </c>
      <c r="C222" s="4" t="s">
        <v>64</v>
      </c>
      <c r="D222" s="4" t="s">
        <v>8</v>
      </c>
      <c r="E222" s="4" t="s">
        <v>184</v>
      </c>
      <c r="F222" s="4" t="s">
        <v>271</v>
      </c>
      <c r="G222" s="44">
        <v>22985828.02</v>
      </c>
      <c r="H222" s="44">
        <v>16790970.5</v>
      </c>
      <c r="I222" s="48">
        <f t="shared" si="13"/>
        <v>73.04923053191798</v>
      </c>
    </row>
    <row r="223" spans="1:9" s="3" customFormat="1" ht="15.75" customHeight="1">
      <c r="A223" s="21" t="s">
        <v>406</v>
      </c>
      <c r="B223" s="4" t="s">
        <v>62</v>
      </c>
      <c r="C223" s="4" t="s">
        <v>64</v>
      </c>
      <c r="D223" s="4" t="s">
        <v>8</v>
      </c>
      <c r="E223" s="4" t="s">
        <v>408</v>
      </c>
      <c r="F223" s="4"/>
      <c r="G223" s="44">
        <f>G224</f>
        <v>2340000</v>
      </c>
      <c r="H223" s="44">
        <f>H224</f>
        <v>569554.23</v>
      </c>
      <c r="I223" s="48">
        <f t="shared" si="13"/>
        <v>24.339924358974358</v>
      </c>
    </row>
    <row r="224" spans="1:9" s="3" customFormat="1" ht="24.75" customHeight="1">
      <c r="A224" s="21" t="s">
        <v>270</v>
      </c>
      <c r="B224" s="4" t="s">
        <v>62</v>
      </c>
      <c r="C224" s="4" t="s">
        <v>64</v>
      </c>
      <c r="D224" s="4" t="s">
        <v>8</v>
      </c>
      <c r="E224" s="4" t="s">
        <v>408</v>
      </c>
      <c r="F224" s="4" t="s">
        <v>271</v>
      </c>
      <c r="G224" s="44">
        <v>2340000</v>
      </c>
      <c r="H224" s="44">
        <v>569554.23</v>
      </c>
      <c r="I224" s="48">
        <f t="shared" si="13"/>
        <v>24.339924358974358</v>
      </c>
    </row>
    <row r="225" spans="1:9" s="3" customFormat="1" ht="15.75" customHeight="1">
      <c r="A225" s="21" t="s">
        <v>379</v>
      </c>
      <c r="B225" s="4" t="s">
        <v>62</v>
      </c>
      <c r="C225" s="4" t="s">
        <v>64</v>
      </c>
      <c r="D225" s="4" t="s">
        <v>8</v>
      </c>
      <c r="E225" s="4" t="s">
        <v>380</v>
      </c>
      <c r="F225" s="4"/>
      <c r="G225" s="44">
        <f>G226</f>
        <v>1948059.85</v>
      </c>
      <c r="H225" s="44">
        <f>H226</f>
        <v>1713643.61</v>
      </c>
      <c r="I225" s="48">
        <f t="shared" si="13"/>
        <v>87.96668182448296</v>
      </c>
    </row>
    <row r="226" spans="1:9" s="3" customFormat="1" ht="27" customHeight="1">
      <c r="A226" s="21" t="s">
        <v>270</v>
      </c>
      <c r="B226" s="4" t="s">
        <v>62</v>
      </c>
      <c r="C226" s="4" t="s">
        <v>64</v>
      </c>
      <c r="D226" s="4" t="s">
        <v>8</v>
      </c>
      <c r="E226" s="4" t="s">
        <v>380</v>
      </c>
      <c r="F226" s="4" t="s">
        <v>271</v>
      </c>
      <c r="G226" s="44">
        <v>1948059.85</v>
      </c>
      <c r="H226" s="44">
        <v>1713643.61</v>
      </c>
      <c r="I226" s="48">
        <f t="shared" si="13"/>
        <v>87.96668182448296</v>
      </c>
    </row>
    <row r="227" spans="1:9" s="3" customFormat="1" ht="55.5" customHeight="1">
      <c r="A227" s="30" t="s">
        <v>367</v>
      </c>
      <c r="B227" s="4" t="s">
        <v>62</v>
      </c>
      <c r="C227" s="4" t="s">
        <v>64</v>
      </c>
      <c r="D227" s="4" t="s">
        <v>8</v>
      </c>
      <c r="E227" s="4" t="s">
        <v>211</v>
      </c>
      <c r="F227" s="4"/>
      <c r="G227" s="44">
        <f>G228</f>
        <v>14535000</v>
      </c>
      <c r="H227" s="44">
        <f>H228</f>
        <v>9554150</v>
      </c>
      <c r="I227" s="48">
        <f t="shared" si="13"/>
        <v>65.73202614379085</v>
      </c>
    </row>
    <row r="228" spans="1:9" s="3" customFormat="1" ht="27" customHeight="1">
      <c r="A228" s="21" t="s">
        <v>270</v>
      </c>
      <c r="B228" s="4" t="s">
        <v>62</v>
      </c>
      <c r="C228" s="4" t="s">
        <v>64</v>
      </c>
      <c r="D228" s="4" t="s">
        <v>8</v>
      </c>
      <c r="E228" s="4" t="s">
        <v>211</v>
      </c>
      <c r="F228" s="4" t="s">
        <v>271</v>
      </c>
      <c r="G228" s="44">
        <v>14535000</v>
      </c>
      <c r="H228" s="44">
        <v>9554150</v>
      </c>
      <c r="I228" s="48">
        <f t="shared" si="13"/>
        <v>65.73202614379085</v>
      </c>
    </row>
    <row r="229" spans="1:9" s="3" customFormat="1" ht="27.75" customHeight="1">
      <c r="A229" s="21" t="s">
        <v>277</v>
      </c>
      <c r="B229" s="4" t="s">
        <v>62</v>
      </c>
      <c r="C229" s="4" t="s">
        <v>64</v>
      </c>
      <c r="D229" s="4" t="s">
        <v>8</v>
      </c>
      <c r="E229" s="4" t="s">
        <v>278</v>
      </c>
      <c r="F229" s="4"/>
      <c r="G229" s="44">
        <f>G234+G230</f>
        <v>105083140</v>
      </c>
      <c r="H229" s="44">
        <f>H234+H230</f>
        <v>68946100</v>
      </c>
      <c r="I229" s="48">
        <f t="shared" si="13"/>
        <v>65.6110009655212</v>
      </c>
    </row>
    <row r="230" spans="1:9" s="3" customFormat="1" ht="66.75" customHeight="1">
      <c r="A230" s="39" t="s">
        <v>438</v>
      </c>
      <c r="B230" s="4" t="s">
        <v>62</v>
      </c>
      <c r="C230" s="4" t="s">
        <v>64</v>
      </c>
      <c r="D230" s="4" t="s">
        <v>8</v>
      </c>
      <c r="E230" s="4" t="s">
        <v>437</v>
      </c>
      <c r="F230" s="4"/>
      <c r="G230" s="44">
        <f>G231</f>
        <v>6164000</v>
      </c>
      <c r="H230" s="44">
        <f>H231</f>
        <v>0</v>
      </c>
      <c r="I230" s="48">
        <f t="shared" si="13"/>
        <v>0</v>
      </c>
    </row>
    <row r="231" spans="1:9" s="3" customFormat="1" ht="38.25" customHeight="1">
      <c r="A231" s="21" t="s">
        <v>440</v>
      </c>
      <c r="B231" s="4" t="s">
        <v>62</v>
      </c>
      <c r="C231" s="4" t="s">
        <v>64</v>
      </c>
      <c r="D231" s="4" t="s">
        <v>8</v>
      </c>
      <c r="E231" s="4" t="s">
        <v>439</v>
      </c>
      <c r="F231" s="4"/>
      <c r="G231" s="44">
        <f>G232+G233</f>
        <v>6164000</v>
      </c>
      <c r="H231" s="44">
        <f>H232+H233</f>
        <v>0</v>
      </c>
      <c r="I231" s="48">
        <f t="shared" si="13"/>
        <v>0</v>
      </c>
    </row>
    <row r="232" spans="1:9" s="3" customFormat="1" ht="17.25" customHeight="1">
      <c r="A232" s="17" t="s">
        <v>225</v>
      </c>
      <c r="B232" s="4" t="s">
        <v>62</v>
      </c>
      <c r="C232" s="4" t="s">
        <v>64</v>
      </c>
      <c r="D232" s="4" t="s">
        <v>8</v>
      </c>
      <c r="E232" s="4" t="s">
        <v>439</v>
      </c>
      <c r="F232" s="4" t="s">
        <v>223</v>
      </c>
      <c r="G232" s="44">
        <v>4756600</v>
      </c>
      <c r="H232" s="44">
        <v>0</v>
      </c>
      <c r="I232" s="48">
        <f t="shared" si="13"/>
        <v>0</v>
      </c>
    </row>
    <row r="233" spans="1:9" s="3" customFormat="1" ht="15" customHeight="1">
      <c r="A233" s="21" t="s">
        <v>270</v>
      </c>
      <c r="B233" s="4" t="s">
        <v>62</v>
      </c>
      <c r="C233" s="4" t="s">
        <v>64</v>
      </c>
      <c r="D233" s="4" t="s">
        <v>8</v>
      </c>
      <c r="E233" s="4" t="s">
        <v>439</v>
      </c>
      <c r="F233" s="4" t="s">
        <v>271</v>
      </c>
      <c r="G233" s="44">
        <v>1407400</v>
      </c>
      <c r="H233" s="44">
        <v>0</v>
      </c>
      <c r="I233" s="48">
        <f t="shared" si="13"/>
        <v>0</v>
      </c>
    </row>
    <row r="234" spans="1:9" s="3" customFormat="1" ht="64.5" customHeight="1">
      <c r="A234" s="21" t="s">
        <v>279</v>
      </c>
      <c r="B234" s="4" t="s">
        <v>62</v>
      </c>
      <c r="C234" s="4" t="s">
        <v>64</v>
      </c>
      <c r="D234" s="4" t="s">
        <v>8</v>
      </c>
      <c r="E234" s="4" t="s">
        <v>280</v>
      </c>
      <c r="F234" s="4"/>
      <c r="G234" s="44">
        <f>G235</f>
        <v>98919140</v>
      </c>
      <c r="H234" s="44">
        <f>H235</f>
        <v>68946100</v>
      </c>
      <c r="I234" s="48">
        <f t="shared" si="13"/>
        <v>69.69945351324324</v>
      </c>
    </row>
    <row r="235" spans="1:9" s="3" customFormat="1" ht="39.75" customHeight="1">
      <c r="A235" s="21" t="s">
        <v>248</v>
      </c>
      <c r="B235" s="4" t="s">
        <v>62</v>
      </c>
      <c r="C235" s="4" t="s">
        <v>64</v>
      </c>
      <c r="D235" s="4" t="s">
        <v>8</v>
      </c>
      <c r="E235" s="4" t="s">
        <v>281</v>
      </c>
      <c r="F235" s="4"/>
      <c r="G235" s="44">
        <f>G236</f>
        <v>98919140</v>
      </c>
      <c r="H235" s="44">
        <f>H236</f>
        <v>68946100</v>
      </c>
      <c r="I235" s="48">
        <f t="shared" si="13"/>
        <v>69.69945351324324</v>
      </c>
    </row>
    <row r="236" spans="1:9" s="3" customFormat="1" ht="27" customHeight="1">
      <c r="A236" s="21" t="s">
        <v>270</v>
      </c>
      <c r="B236" s="4" t="s">
        <v>62</v>
      </c>
      <c r="C236" s="4" t="s">
        <v>64</v>
      </c>
      <c r="D236" s="4" t="s">
        <v>8</v>
      </c>
      <c r="E236" s="4" t="s">
        <v>281</v>
      </c>
      <c r="F236" s="4" t="s">
        <v>271</v>
      </c>
      <c r="G236" s="44">
        <v>98919140</v>
      </c>
      <c r="H236" s="44">
        <v>68946100</v>
      </c>
      <c r="I236" s="48">
        <f t="shared" si="13"/>
        <v>69.69945351324324</v>
      </c>
    </row>
    <row r="237" spans="1:9" s="3" customFormat="1" ht="15.75" customHeight="1">
      <c r="A237" s="21" t="s">
        <v>233</v>
      </c>
      <c r="B237" s="4" t="s">
        <v>62</v>
      </c>
      <c r="C237" s="4" t="s">
        <v>64</v>
      </c>
      <c r="D237" s="4" t="s">
        <v>8</v>
      </c>
      <c r="E237" s="4" t="s">
        <v>37</v>
      </c>
      <c r="F237" s="4"/>
      <c r="G237" s="44">
        <f>G238</f>
        <v>3662552.0300000003</v>
      </c>
      <c r="H237" s="44">
        <f>H238</f>
        <v>1078831.73</v>
      </c>
      <c r="I237" s="48">
        <f t="shared" si="13"/>
        <v>29.45573799807562</v>
      </c>
    </row>
    <row r="238" spans="1:9" s="3" customFormat="1" ht="25.5" customHeight="1">
      <c r="A238" s="21" t="s">
        <v>364</v>
      </c>
      <c r="B238" s="4" t="s">
        <v>62</v>
      </c>
      <c r="C238" s="4" t="s">
        <v>64</v>
      </c>
      <c r="D238" s="4" t="s">
        <v>8</v>
      </c>
      <c r="E238" s="4" t="s">
        <v>365</v>
      </c>
      <c r="F238" s="4"/>
      <c r="G238" s="44">
        <f>SUM(G239:G241)</f>
        <v>3662552.0300000003</v>
      </c>
      <c r="H238" s="44">
        <f>SUM(H239:H241)</f>
        <v>1078831.73</v>
      </c>
      <c r="I238" s="48">
        <f t="shared" si="13"/>
        <v>29.45573799807562</v>
      </c>
    </row>
    <row r="239" spans="1:9" s="3" customFormat="1" ht="15.75" customHeight="1">
      <c r="A239" s="17" t="s">
        <v>225</v>
      </c>
      <c r="B239" s="4" t="s">
        <v>62</v>
      </c>
      <c r="C239" s="4" t="s">
        <v>64</v>
      </c>
      <c r="D239" s="4" t="s">
        <v>8</v>
      </c>
      <c r="E239" s="4" t="s">
        <v>365</v>
      </c>
      <c r="F239" s="4" t="s">
        <v>223</v>
      </c>
      <c r="G239" s="44">
        <v>528561</v>
      </c>
      <c r="H239" s="44">
        <v>0</v>
      </c>
      <c r="I239" s="48">
        <f t="shared" si="13"/>
        <v>0</v>
      </c>
    </row>
    <row r="240" spans="1:9" s="3" customFormat="1" ht="24" customHeight="1">
      <c r="A240" s="22" t="s">
        <v>275</v>
      </c>
      <c r="B240" s="4" t="s">
        <v>62</v>
      </c>
      <c r="C240" s="4" t="s">
        <v>64</v>
      </c>
      <c r="D240" s="4" t="s">
        <v>8</v>
      </c>
      <c r="E240" s="4" t="s">
        <v>365</v>
      </c>
      <c r="F240" s="4" t="s">
        <v>274</v>
      </c>
      <c r="G240" s="44">
        <f>1290000+254099.98</f>
        <v>1544099.98</v>
      </c>
      <c r="H240" s="44">
        <v>254099.98</v>
      </c>
      <c r="I240" s="48">
        <f t="shared" si="13"/>
        <v>16.456186988617148</v>
      </c>
    </row>
    <row r="241" spans="1:9" s="3" customFormat="1" ht="27.75" customHeight="1">
      <c r="A241" s="21" t="s">
        <v>270</v>
      </c>
      <c r="B241" s="4" t="s">
        <v>62</v>
      </c>
      <c r="C241" s="4" t="s">
        <v>64</v>
      </c>
      <c r="D241" s="4" t="s">
        <v>8</v>
      </c>
      <c r="E241" s="4" t="s">
        <v>365</v>
      </c>
      <c r="F241" s="4" t="s">
        <v>271</v>
      </c>
      <c r="G241" s="44">
        <v>1589891.05</v>
      </c>
      <c r="H241" s="44">
        <v>824731.75</v>
      </c>
      <c r="I241" s="48">
        <f t="shared" si="13"/>
        <v>51.873475858613084</v>
      </c>
    </row>
    <row r="242" spans="1:9" s="3" customFormat="1" ht="13.5">
      <c r="A242" s="23" t="s">
        <v>68</v>
      </c>
      <c r="B242" s="4" t="s">
        <v>62</v>
      </c>
      <c r="C242" s="4" t="s">
        <v>64</v>
      </c>
      <c r="D242" s="4" t="s">
        <v>22</v>
      </c>
      <c r="E242" s="4"/>
      <c r="F242" s="4"/>
      <c r="G242" s="44">
        <f>G243+G253+G259+G267+G278</f>
        <v>216380353.15</v>
      </c>
      <c r="H242" s="44">
        <f>H243+H253+H259+H267+H278</f>
        <v>149923233.23</v>
      </c>
      <c r="I242" s="48">
        <f t="shared" si="13"/>
        <v>69.28689737652365</v>
      </c>
    </row>
    <row r="243" spans="1:9" s="3" customFormat="1" ht="13.5">
      <c r="A243" s="18" t="s">
        <v>70</v>
      </c>
      <c r="B243" s="4" t="s">
        <v>62</v>
      </c>
      <c r="C243" s="4" t="s">
        <v>64</v>
      </c>
      <c r="D243" s="4" t="s">
        <v>22</v>
      </c>
      <c r="E243" s="4" t="s">
        <v>69</v>
      </c>
      <c r="F243" s="4"/>
      <c r="G243" s="44">
        <f>G244</f>
        <v>41943238.14</v>
      </c>
      <c r="H243" s="44">
        <f>H244</f>
        <v>30218070.22</v>
      </c>
      <c r="I243" s="48">
        <f t="shared" si="13"/>
        <v>72.04515330727872</v>
      </c>
    </row>
    <row r="244" spans="1:9" s="3" customFormat="1" ht="13.5">
      <c r="A244" s="24" t="s">
        <v>176</v>
      </c>
      <c r="B244" s="4" t="s">
        <v>62</v>
      </c>
      <c r="C244" s="4" t="s">
        <v>64</v>
      </c>
      <c r="D244" s="4" t="s">
        <v>22</v>
      </c>
      <c r="E244" s="4" t="s">
        <v>185</v>
      </c>
      <c r="F244" s="4"/>
      <c r="G244" s="44">
        <f>G245+G251+G249+G247</f>
        <v>41943238.14</v>
      </c>
      <c r="H244" s="44">
        <f>H245+H251+H249+H247</f>
        <v>30218070.22</v>
      </c>
      <c r="I244" s="48">
        <f t="shared" si="13"/>
        <v>72.04515330727872</v>
      </c>
    </row>
    <row r="245" spans="1:9" s="3" customFormat="1" ht="25.5" customHeight="1">
      <c r="A245" s="21" t="s">
        <v>177</v>
      </c>
      <c r="B245" s="4" t="s">
        <v>62</v>
      </c>
      <c r="C245" s="4" t="s">
        <v>64</v>
      </c>
      <c r="D245" s="4" t="s">
        <v>22</v>
      </c>
      <c r="E245" s="4" t="s">
        <v>186</v>
      </c>
      <c r="F245" s="4"/>
      <c r="G245" s="44">
        <f>G246</f>
        <v>27791992</v>
      </c>
      <c r="H245" s="44">
        <f>H246</f>
        <v>20365416</v>
      </c>
      <c r="I245" s="48">
        <f t="shared" si="13"/>
        <v>73.27800036787575</v>
      </c>
    </row>
    <row r="246" spans="1:9" s="3" customFormat="1" ht="25.5" customHeight="1">
      <c r="A246" s="21" t="s">
        <v>270</v>
      </c>
      <c r="B246" s="4" t="s">
        <v>62</v>
      </c>
      <c r="C246" s="4" t="s">
        <v>64</v>
      </c>
      <c r="D246" s="4" t="s">
        <v>22</v>
      </c>
      <c r="E246" s="4" t="s">
        <v>186</v>
      </c>
      <c r="F246" s="4" t="s">
        <v>271</v>
      </c>
      <c r="G246" s="44">
        <f>26505872+456720+829400</f>
        <v>27791992</v>
      </c>
      <c r="H246" s="44">
        <v>20365416</v>
      </c>
      <c r="I246" s="48">
        <f t="shared" si="13"/>
        <v>73.27800036787575</v>
      </c>
    </row>
    <row r="247" spans="1:9" s="3" customFormat="1" ht="13.5">
      <c r="A247" s="21" t="s">
        <v>406</v>
      </c>
      <c r="B247" s="4" t="s">
        <v>62</v>
      </c>
      <c r="C247" s="4" t="s">
        <v>64</v>
      </c>
      <c r="D247" s="4" t="s">
        <v>22</v>
      </c>
      <c r="E247" s="4" t="s">
        <v>405</v>
      </c>
      <c r="F247" s="4"/>
      <c r="G247" s="44">
        <f>G248</f>
        <v>1370000</v>
      </c>
      <c r="H247" s="44">
        <f>H248</f>
        <v>389642</v>
      </c>
      <c r="I247" s="48">
        <f t="shared" si="13"/>
        <v>28.44102189781022</v>
      </c>
    </row>
    <row r="248" spans="1:9" s="3" customFormat="1" ht="27.75" customHeight="1">
      <c r="A248" s="21" t="s">
        <v>270</v>
      </c>
      <c r="B248" s="4" t="s">
        <v>62</v>
      </c>
      <c r="C248" s="4" t="s">
        <v>64</v>
      </c>
      <c r="D248" s="4" t="s">
        <v>22</v>
      </c>
      <c r="E248" s="4" t="s">
        <v>405</v>
      </c>
      <c r="F248" s="4" t="s">
        <v>271</v>
      </c>
      <c r="G248" s="44">
        <v>1370000</v>
      </c>
      <c r="H248" s="44">
        <v>389642</v>
      </c>
      <c r="I248" s="48">
        <f t="shared" si="13"/>
        <v>28.44102189781022</v>
      </c>
    </row>
    <row r="249" spans="1:9" s="3" customFormat="1" ht="13.5">
      <c r="A249" s="21" t="s">
        <v>379</v>
      </c>
      <c r="B249" s="4" t="s">
        <v>62</v>
      </c>
      <c r="C249" s="4" t="s">
        <v>64</v>
      </c>
      <c r="D249" s="4" t="s">
        <v>22</v>
      </c>
      <c r="E249" s="4" t="s">
        <v>381</v>
      </c>
      <c r="F249" s="4"/>
      <c r="G249" s="44">
        <f>G250</f>
        <v>851146.14</v>
      </c>
      <c r="H249" s="44">
        <f>H250</f>
        <v>850272.22</v>
      </c>
      <c r="I249" s="48">
        <f t="shared" si="13"/>
        <v>99.89732433022606</v>
      </c>
    </row>
    <row r="250" spans="1:9" s="3" customFormat="1" ht="25.5" customHeight="1">
      <c r="A250" s="21" t="s">
        <v>270</v>
      </c>
      <c r="B250" s="4" t="s">
        <v>62</v>
      </c>
      <c r="C250" s="4" t="s">
        <v>64</v>
      </c>
      <c r="D250" s="4" t="s">
        <v>22</v>
      </c>
      <c r="E250" s="4" t="s">
        <v>381</v>
      </c>
      <c r="F250" s="4" t="s">
        <v>271</v>
      </c>
      <c r="G250" s="44">
        <v>851146.14</v>
      </c>
      <c r="H250" s="44">
        <v>850272.22</v>
      </c>
      <c r="I250" s="48">
        <f t="shared" si="13"/>
        <v>99.89732433022606</v>
      </c>
    </row>
    <row r="251" spans="1:9" s="3" customFormat="1" ht="51" customHeight="1">
      <c r="A251" s="30" t="s">
        <v>367</v>
      </c>
      <c r="B251" s="4" t="s">
        <v>62</v>
      </c>
      <c r="C251" s="4" t="s">
        <v>64</v>
      </c>
      <c r="D251" s="4" t="s">
        <v>22</v>
      </c>
      <c r="E251" s="4" t="s">
        <v>291</v>
      </c>
      <c r="F251" s="4"/>
      <c r="G251" s="44">
        <f>G252</f>
        <v>11930100</v>
      </c>
      <c r="H251" s="44">
        <f>H252</f>
        <v>8612740</v>
      </c>
      <c r="I251" s="48">
        <f t="shared" si="13"/>
        <v>72.19335965331388</v>
      </c>
    </row>
    <row r="252" spans="1:9" s="3" customFormat="1" ht="26.25" customHeight="1">
      <c r="A252" s="21" t="s">
        <v>270</v>
      </c>
      <c r="B252" s="4" t="s">
        <v>62</v>
      </c>
      <c r="C252" s="4" t="s">
        <v>64</v>
      </c>
      <c r="D252" s="4" t="s">
        <v>22</v>
      </c>
      <c r="E252" s="4" t="s">
        <v>291</v>
      </c>
      <c r="F252" s="4" t="s">
        <v>271</v>
      </c>
      <c r="G252" s="44">
        <v>11930100</v>
      </c>
      <c r="H252" s="44">
        <v>8612740</v>
      </c>
      <c r="I252" s="48">
        <f t="shared" si="13"/>
        <v>72.19335965331388</v>
      </c>
    </row>
    <row r="253" spans="1:9" s="3" customFormat="1" ht="12.75" customHeight="1">
      <c r="A253" s="18" t="s">
        <v>72</v>
      </c>
      <c r="B253" s="4" t="s">
        <v>62</v>
      </c>
      <c r="C253" s="4" t="s">
        <v>64</v>
      </c>
      <c r="D253" s="4" t="s">
        <v>22</v>
      </c>
      <c r="E253" s="4" t="s">
        <v>71</v>
      </c>
      <c r="F253" s="4"/>
      <c r="G253" s="44">
        <f>G254</f>
        <v>13960586</v>
      </c>
      <c r="H253" s="44">
        <f>H254</f>
        <v>9159730</v>
      </c>
      <c r="I253" s="48">
        <f t="shared" si="13"/>
        <v>65.61135757481813</v>
      </c>
    </row>
    <row r="254" spans="1:9" s="3" customFormat="1" ht="15.75" customHeight="1">
      <c r="A254" s="24" t="s">
        <v>176</v>
      </c>
      <c r="B254" s="4" t="s">
        <v>62</v>
      </c>
      <c r="C254" s="4" t="s">
        <v>64</v>
      </c>
      <c r="D254" s="4" t="s">
        <v>22</v>
      </c>
      <c r="E254" s="4" t="s">
        <v>187</v>
      </c>
      <c r="F254" s="4"/>
      <c r="G254" s="44">
        <f>G255+G257</f>
        <v>13960586</v>
      </c>
      <c r="H254" s="44">
        <f>H255+H257</f>
        <v>9159730</v>
      </c>
      <c r="I254" s="48">
        <f t="shared" si="13"/>
        <v>65.61135757481813</v>
      </c>
    </row>
    <row r="255" spans="1:9" s="3" customFormat="1" ht="25.5" customHeight="1">
      <c r="A255" s="21" t="s">
        <v>177</v>
      </c>
      <c r="B255" s="4" t="s">
        <v>62</v>
      </c>
      <c r="C255" s="4" t="s">
        <v>64</v>
      </c>
      <c r="D255" s="4" t="s">
        <v>22</v>
      </c>
      <c r="E255" s="4" t="s">
        <v>188</v>
      </c>
      <c r="F255" s="4"/>
      <c r="G255" s="44">
        <f>G256</f>
        <v>13105586</v>
      </c>
      <c r="H255" s="44">
        <f>H256</f>
        <v>8518480</v>
      </c>
      <c r="I255" s="48">
        <f t="shared" si="13"/>
        <v>64.9988485825815</v>
      </c>
    </row>
    <row r="256" spans="1:9" s="3" customFormat="1" ht="27" customHeight="1">
      <c r="A256" s="21" t="s">
        <v>270</v>
      </c>
      <c r="B256" s="4" t="s">
        <v>62</v>
      </c>
      <c r="C256" s="4" t="s">
        <v>64</v>
      </c>
      <c r="D256" s="4" t="s">
        <v>22</v>
      </c>
      <c r="E256" s="4" t="s">
        <v>188</v>
      </c>
      <c r="F256" s="4" t="s">
        <v>271</v>
      </c>
      <c r="G256" s="44">
        <f>12780146+325440</f>
        <v>13105586</v>
      </c>
      <c r="H256" s="44">
        <v>8518480</v>
      </c>
      <c r="I256" s="48">
        <f t="shared" si="13"/>
        <v>64.9988485825815</v>
      </c>
    </row>
    <row r="257" spans="1:9" s="3" customFormat="1" ht="51.75" customHeight="1">
      <c r="A257" s="30" t="s">
        <v>367</v>
      </c>
      <c r="B257" s="4" t="s">
        <v>62</v>
      </c>
      <c r="C257" s="4" t="s">
        <v>64</v>
      </c>
      <c r="D257" s="4" t="s">
        <v>22</v>
      </c>
      <c r="E257" s="4" t="s">
        <v>246</v>
      </c>
      <c r="F257" s="4"/>
      <c r="G257" s="44">
        <f>G258</f>
        <v>855000</v>
      </c>
      <c r="H257" s="44">
        <f>H258</f>
        <v>641250</v>
      </c>
      <c r="I257" s="48">
        <f t="shared" si="13"/>
        <v>75</v>
      </c>
    </row>
    <row r="258" spans="1:9" s="3" customFormat="1" ht="27.75" customHeight="1">
      <c r="A258" s="21" t="s">
        <v>270</v>
      </c>
      <c r="B258" s="4" t="s">
        <v>62</v>
      </c>
      <c r="C258" s="4" t="s">
        <v>64</v>
      </c>
      <c r="D258" s="4" t="s">
        <v>22</v>
      </c>
      <c r="E258" s="4" t="s">
        <v>246</v>
      </c>
      <c r="F258" s="4" t="s">
        <v>271</v>
      </c>
      <c r="G258" s="44">
        <v>855000</v>
      </c>
      <c r="H258" s="44">
        <v>641250</v>
      </c>
      <c r="I258" s="48">
        <f t="shared" si="13"/>
        <v>75</v>
      </c>
    </row>
    <row r="259" spans="1:9" s="3" customFormat="1" ht="13.5">
      <c r="A259" s="18" t="s">
        <v>75</v>
      </c>
      <c r="B259" s="4" t="s">
        <v>62</v>
      </c>
      <c r="C259" s="4" t="s">
        <v>64</v>
      </c>
      <c r="D259" s="4" t="s">
        <v>22</v>
      </c>
      <c r="E259" s="4" t="s">
        <v>74</v>
      </c>
      <c r="F259" s="4"/>
      <c r="G259" s="44">
        <f>G260</f>
        <v>4499144.01</v>
      </c>
      <c r="H259" s="44">
        <f>H260</f>
        <v>3299733.01</v>
      </c>
      <c r="I259" s="48">
        <f t="shared" si="13"/>
        <v>73.34135121405015</v>
      </c>
    </row>
    <row r="260" spans="1:9" s="3" customFormat="1" ht="13.5">
      <c r="A260" s="24" t="s">
        <v>176</v>
      </c>
      <c r="B260" s="4" t="s">
        <v>62</v>
      </c>
      <c r="C260" s="4" t="s">
        <v>64</v>
      </c>
      <c r="D260" s="4" t="s">
        <v>22</v>
      </c>
      <c r="E260" s="4" t="s">
        <v>282</v>
      </c>
      <c r="F260" s="4"/>
      <c r="G260" s="44">
        <f>G261+G265+G263</f>
        <v>4499144.01</v>
      </c>
      <c r="H260" s="44">
        <f>H261+H265+H263</f>
        <v>3299733.01</v>
      </c>
      <c r="I260" s="48">
        <f t="shared" si="13"/>
        <v>73.34135121405015</v>
      </c>
    </row>
    <row r="261" spans="1:9" s="3" customFormat="1" ht="25.5" customHeight="1">
      <c r="A261" s="21" t="s">
        <v>177</v>
      </c>
      <c r="B261" s="4" t="s">
        <v>62</v>
      </c>
      <c r="C261" s="4" t="s">
        <v>64</v>
      </c>
      <c r="D261" s="4" t="s">
        <v>22</v>
      </c>
      <c r="E261" s="4" t="s">
        <v>293</v>
      </c>
      <c r="F261" s="4"/>
      <c r="G261" s="44">
        <f>G262</f>
        <v>3220830</v>
      </c>
      <c r="H261" s="44">
        <f>H262</f>
        <v>2401369</v>
      </c>
      <c r="I261" s="48">
        <f t="shared" si="13"/>
        <v>74.55745879167792</v>
      </c>
    </row>
    <row r="262" spans="1:9" s="3" customFormat="1" ht="29.25" customHeight="1">
      <c r="A262" s="21" t="s">
        <v>270</v>
      </c>
      <c r="B262" s="4" t="s">
        <v>62</v>
      </c>
      <c r="C262" s="4" t="s">
        <v>64</v>
      </c>
      <c r="D262" s="4" t="s">
        <v>22</v>
      </c>
      <c r="E262" s="4" t="s">
        <v>293</v>
      </c>
      <c r="F262" s="4" t="s">
        <v>271</v>
      </c>
      <c r="G262" s="44">
        <f>3094300+68830+57700</f>
        <v>3220830</v>
      </c>
      <c r="H262" s="44">
        <v>2401369</v>
      </c>
      <c r="I262" s="48">
        <f aca="true" t="shared" si="15" ref="I262:I325">H262/G262*100</f>
        <v>74.55745879167792</v>
      </c>
    </row>
    <row r="263" spans="1:9" s="3" customFormat="1" ht="13.5">
      <c r="A263" s="21" t="s">
        <v>379</v>
      </c>
      <c r="B263" s="4" t="s">
        <v>62</v>
      </c>
      <c r="C263" s="4" t="s">
        <v>64</v>
      </c>
      <c r="D263" s="4" t="s">
        <v>22</v>
      </c>
      <c r="E263" s="4" t="s">
        <v>407</v>
      </c>
      <c r="F263" s="4"/>
      <c r="G263" s="44">
        <f>G264</f>
        <v>98414.01</v>
      </c>
      <c r="H263" s="44">
        <f>H264</f>
        <v>98414.01</v>
      </c>
      <c r="I263" s="48">
        <f t="shared" si="15"/>
        <v>100</v>
      </c>
    </row>
    <row r="264" spans="1:9" s="3" customFormat="1" ht="12.75" customHeight="1">
      <c r="A264" s="21" t="s">
        <v>270</v>
      </c>
      <c r="B264" s="4" t="s">
        <v>62</v>
      </c>
      <c r="C264" s="4" t="s">
        <v>64</v>
      </c>
      <c r="D264" s="4" t="s">
        <v>22</v>
      </c>
      <c r="E264" s="4" t="s">
        <v>407</v>
      </c>
      <c r="F264" s="4" t="s">
        <v>271</v>
      </c>
      <c r="G264" s="44">
        <v>98414.01</v>
      </c>
      <c r="H264" s="44">
        <v>98414.01</v>
      </c>
      <c r="I264" s="48">
        <f t="shared" si="15"/>
        <v>100</v>
      </c>
    </row>
    <row r="265" spans="1:9" s="3" customFormat="1" ht="50.25" customHeight="1">
      <c r="A265" s="30" t="s">
        <v>367</v>
      </c>
      <c r="B265" s="4" t="s">
        <v>62</v>
      </c>
      <c r="C265" s="4" t="s">
        <v>64</v>
      </c>
      <c r="D265" s="4" t="s">
        <v>22</v>
      </c>
      <c r="E265" s="4" t="s">
        <v>292</v>
      </c>
      <c r="F265" s="4"/>
      <c r="G265" s="44">
        <f>G266</f>
        <v>1179900</v>
      </c>
      <c r="H265" s="44">
        <f>H266</f>
        <v>799950</v>
      </c>
      <c r="I265" s="48">
        <f t="shared" si="15"/>
        <v>67.79811848461735</v>
      </c>
    </row>
    <row r="266" spans="1:9" s="3" customFormat="1" ht="27" customHeight="1">
      <c r="A266" s="21" t="s">
        <v>270</v>
      </c>
      <c r="B266" s="4" t="s">
        <v>62</v>
      </c>
      <c r="C266" s="4" t="s">
        <v>64</v>
      </c>
      <c r="D266" s="4" t="s">
        <v>22</v>
      </c>
      <c r="E266" s="4" t="s">
        <v>292</v>
      </c>
      <c r="F266" s="4" t="s">
        <v>271</v>
      </c>
      <c r="G266" s="44">
        <v>1179900</v>
      </c>
      <c r="H266" s="44">
        <v>799950</v>
      </c>
      <c r="I266" s="48">
        <f t="shared" si="15"/>
        <v>67.79811848461735</v>
      </c>
    </row>
    <row r="267" spans="1:9" s="3" customFormat="1" ht="25.5">
      <c r="A267" s="21" t="s">
        <v>283</v>
      </c>
      <c r="B267" s="4" t="s">
        <v>62</v>
      </c>
      <c r="C267" s="4" t="s">
        <v>64</v>
      </c>
      <c r="D267" s="4" t="s">
        <v>22</v>
      </c>
      <c r="E267" s="4" t="s">
        <v>284</v>
      </c>
      <c r="F267" s="4"/>
      <c r="G267" s="44">
        <f>G271+G268+G276</f>
        <v>155963132</v>
      </c>
      <c r="H267" s="44">
        <f>H271+H268+H276</f>
        <v>107234100</v>
      </c>
      <c r="I267" s="48">
        <f t="shared" si="15"/>
        <v>68.75605704045492</v>
      </c>
    </row>
    <row r="268" spans="1:9" s="3" customFormat="1" ht="38.25" customHeight="1">
      <c r="A268" s="39" t="s">
        <v>422</v>
      </c>
      <c r="B268" s="4" t="s">
        <v>62</v>
      </c>
      <c r="C268" s="4" t="s">
        <v>64</v>
      </c>
      <c r="D268" s="4" t="s">
        <v>22</v>
      </c>
      <c r="E268" s="4" t="s">
        <v>419</v>
      </c>
      <c r="F268" s="4"/>
      <c r="G268" s="44">
        <f>G269</f>
        <v>360814</v>
      </c>
      <c r="H268" s="44">
        <f>H269</f>
        <v>0</v>
      </c>
      <c r="I268" s="48">
        <f t="shared" si="15"/>
        <v>0</v>
      </c>
    </row>
    <row r="269" spans="1:9" s="3" customFormat="1" ht="40.5" customHeight="1">
      <c r="A269" s="21" t="s">
        <v>443</v>
      </c>
      <c r="B269" s="4" t="s">
        <v>62</v>
      </c>
      <c r="C269" s="4" t="s">
        <v>441</v>
      </c>
      <c r="D269" s="4" t="s">
        <v>22</v>
      </c>
      <c r="E269" s="4" t="s">
        <v>442</v>
      </c>
      <c r="F269" s="4"/>
      <c r="G269" s="44">
        <f>G270</f>
        <v>360814</v>
      </c>
      <c r="H269" s="44">
        <f>H270</f>
        <v>0</v>
      </c>
      <c r="I269" s="48">
        <f t="shared" si="15"/>
        <v>0</v>
      </c>
    </row>
    <row r="270" spans="1:9" s="3" customFormat="1" ht="25.5">
      <c r="A270" s="21" t="s">
        <v>270</v>
      </c>
      <c r="B270" s="4" t="s">
        <v>62</v>
      </c>
      <c r="C270" s="4" t="s">
        <v>441</v>
      </c>
      <c r="D270" s="4" t="s">
        <v>22</v>
      </c>
      <c r="E270" s="4" t="s">
        <v>442</v>
      </c>
      <c r="F270" s="4" t="s">
        <v>271</v>
      </c>
      <c r="G270" s="44">
        <v>360814</v>
      </c>
      <c r="H270" s="44">
        <v>0</v>
      </c>
      <c r="I270" s="48">
        <f t="shared" si="15"/>
        <v>0</v>
      </c>
    </row>
    <row r="271" spans="1:9" s="3" customFormat="1" ht="63" customHeight="1">
      <c r="A271" s="21" t="s">
        <v>285</v>
      </c>
      <c r="B271" s="4" t="s">
        <v>62</v>
      </c>
      <c r="C271" s="4" t="s">
        <v>64</v>
      </c>
      <c r="D271" s="4" t="s">
        <v>22</v>
      </c>
      <c r="E271" s="4" t="s">
        <v>286</v>
      </c>
      <c r="F271" s="4"/>
      <c r="G271" s="44">
        <f>G272+G274</f>
        <v>154741530</v>
      </c>
      <c r="H271" s="44">
        <f>H272+H274</f>
        <v>107234100</v>
      </c>
      <c r="I271" s="48">
        <f t="shared" si="15"/>
        <v>69.29884950730421</v>
      </c>
    </row>
    <row r="272" spans="1:9" s="3" customFormat="1" ht="63.75">
      <c r="A272" s="21" t="s">
        <v>287</v>
      </c>
      <c r="B272" s="4" t="s">
        <v>62</v>
      </c>
      <c r="C272" s="4" t="s">
        <v>64</v>
      </c>
      <c r="D272" s="4" t="s">
        <v>22</v>
      </c>
      <c r="E272" s="4" t="s">
        <v>288</v>
      </c>
      <c r="F272" s="4"/>
      <c r="G272" s="44">
        <f>G273</f>
        <v>16040700</v>
      </c>
      <c r="H272" s="44">
        <f>H273</f>
        <v>11309300</v>
      </c>
      <c r="I272" s="48">
        <f t="shared" si="15"/>
        <v>70.50378100706328</v>
      </c>
    </row>
    <row r="273" spans="1:9" s="3" customFormat="1" ht="12.75" customHeight="1">
      <c r="A273" s="21" t="s">
        <v>270</v>
      </c>
      <c r="B273" s="4" t="s">
        <v>62</v>
      </c>
      <c r="C273" s="4" t="s">
        <v>64</v>
      </c>
      <c r="D273" s="4" t="s">
        <v>22</v>
      </c>
      <c r="E273" s="4" t="s">
        <v>288</v>
      </c>
      <c r="F273" s="4" t="s">
        <v>271</v>
      </c>
      <c r="G273" s="44">
        <v>16040700</v>
      </c>
      <c r="H273" s="44">
        <v>11309300</v>
      </c>
      <c r="I273" s="48">
        <f t="shared" si="15"/>
        <v>70.50378100706328</v>
      </c>
    </row>
    <row r="274" spans="1:9" s="3" customFormat="1" ht="40.5" customHeight="1">
      <c r="A274" s="21" t="s">
        <v>289</v>
      </c>
      <c r="B274" s="4" t="s">
        <v>62</v>
      </c>
      <c r="C274" s="4" t="s">
        <v>64</v>
      </c>
      <c r="D274" s="4" t="s">
        <v>22</v>
      </c>
      <c r="E274" s="4" t="s">
        <v>290</v>
      </c>
      <c r="F274" s="4"/>
      <c r="G274" s="44">
        <f>G275</f>
        <v>138700830</v>
      </c>
      <c r="H274" s="44">
        <f>H275</f>
        <v>95924800</v>
      </c>
      <c r="I274" s="48">
        <f t="shared" si="15"/>
        <v>69.15949962231662</v>
      </c>
    </row>
    <row r="275" spans="1:9" s="3" customFormat="1" ht="27" customHeight="1">
      <c r="A275" s="21" t="s">
        <v>270</v>
      </c>
      <c r="B275" s="4" t="s">
        <v>62</v>
      </c>
      <c r="C275" s="4" t="s">
        <v>64</v>
      </c>
      <c r="D275" s="4" t="s">
        <v>22</v>
      </c>
      <c r="E275" s="4" t="s">
        <v>290</v>
      </c>
      <c r="F275" s="4" t="s">
        <v>271</v>
      </c>
      <c r="G275" s="44">
        <v>138700830</v>
      </c>
      <c r="H275" s="44">
        <v>95924800</v>
      </c>
      <c r="I275" s="48">
        <f t="shared" si="15"/>
        <v>69.15949962231662</v>
      </c>
    </row>
    <row r="276" spans="1:9" s="3" customFormat="1" ht="30.75" customHeight="1">
      <c r="A276" s="21" t="s">
        <v>444</v>
      </c>
      <c r="B276" s="4" t="s">
        <v>62</v>
      </c>
      <c r="C276" s="4" t="s">
        <v>64</v>
      </c>
      <c r="D276" s="4" t="s">
        <v>22</v>
      </c>
      <c r="E276" s="4" t="s">
        <v>445</v>
      </c>
      <c r="F276" s="4"/>
      <c r="G276" s="44">
        <f>G277</f>
        <v>860788</v>
      </c>
      <c r="H276" s="44">
        <f>H277</f>
        <v>0</v>
      </c>
      <c r="I276" s="48">
        <f t="shared" si="15"/>
        <v>0</v>
      </c>
    </row>
    <row r="277" spans="1:9" s="3" customFormat="1" ht="26.25" customHeight="1">
      <c r="A277" s="21" t="s">
        <v>270</v>
      </c>
      <c r="B277" s="4" t="s">
        <v>62</v>
      </c>
      <c r="C277" s="4" t="s">
        <v>64</v>
      </c>
      <c r="D277" s="4" t="s">
        <v>22</v>
      </c>
      <c r="E277" s="4" t="s">
        <v>445</v>
      </c>
      <c r="F277" s="4" t="s">
        <v>271</v>
      </c>
      <c r="G277" s="44">
        <v>860788</v>
      </c>
      <c r="H277" s="44">
        <v>0</v>
      </c>
      <c r="I277" s="48">
        <f t="shared" si="15"/>
        <v>0</v>
      </c>
    </row>
    <row r="278" spans="1:9" s="3" customFormat="1" ht="13.5">
      <c r="A278" s="17" t="s">
        <v>233</v>
      </c>
      <c r="B278" s="4" t="s">
        <v>62</v>
      </c>
      <c r="C278" s="4" t="s">
        <v>64</v>
      </c>
      <c r="D278" s="4" t="s">
        <v>22</v>
      </c>
      <c r="E278" s="4" t="s">
        <v>37</v>
      </c>
      <c r="F278" s="4"/>
      <c r="G278" s="44">
        <f>G279</f>
        <v>14253</v>
      </c>
      <c r="H278" s="44">
        <f>H279</f>
        <v>11600</v>
      </c>
      <c r="I278" s="48">
        <f t="shared" si="15"/>
        <v>81.38637479828807</v>
      </c>
    </row>
    <row r="279" spans="1:9" s="3" customFormat="1" ht="38.25">
      <c r="A279" s="17" t="s">
        <v>382</v>
      </c>
      <c r="B279" s="4" t="s">
        <v>62</v>
      </c>
      <c r="C279" s="4" t="s">
        <v>64</v>
      </c>
      <c r="D279" s="4" t="s">
        <v>22</v>
      </c>
      <c r="E279" s="4" t="s">
        <v>383</v>
      </c>
      <c r="F279" s="4"/>
      <c r="G279" s="44">
        <f>G280</f>
        <v>14253</v>
      </c>
      <c r="H279" s="44">
        <f>H280</f>
        <v>11600</v>
      </c>
      <c r="I279" s="48">
        <f t="shared" si="15"/>
        <v>81.38637479828807</v>
      </c>
    </row>
    <row r="280" spans="1:9" s="3" customFormat="1" ht="27" customHeight="1">
      <c r="A280" s="21" t="s">
        <v>270</v>
      </c>
      <c r="B280" s="4" t="s">
        <v>62</v>
      </c>
      <c r="C280" s="4" t="s">
        <v>64</v>
      </c>
      <c r="D280" s="4" t="s">
        <v>22</v>
      </c>
      <c r="E280" s="4" t="s">
        <v>383</v>
      </c>
      <c r="F280" s="4" t="s">
        <v>271</v>
      </c>
      <c r="G280" s="44">
        <v>14253</v>
      </c>
      <c r="H280" s="44">
        <v>11600</v>
      </c>
      <c r="I280" s="48">
        <f t="shared" si="15"/>
        <v>81.38637479828807</v>
      </c>
    </row>
    <row r="281" spans="1:9" s="3" customFormat="1" ht="13.5">
      <c r="A281" s="23" t="s">
        <v>78</v>
      </c>
      <c r="B281" s="4" t="s">
        <v>62</v>
      </c>
      <c r="C281" s="4" t="s">
        <v>64</v>
      </c>
      <c r="D281" s="4" t="s">
        <v>64</v>
      </c>
      <c r="E281" s="4"/>
      <c r="F281" s="4"/>
      <c r="G281" s="44">
        <f>G286+G282</f>
        <v>11874550</v>
      </c>
      <c r="H281" s="44">
        <f>H286+H282</f>
        <v>9386107.61</v>
      </c>
      <c r="I281" s="48">
        <f t="shared" si="15"/>
        <v>79.0439015373214</v>
      </c>
    </row>
    <row r="282" spans="1:9" s="3" customFormat="1" ht="28.5" customHeight="1">
      <c r="A282" s="21" t="s">
        <v>421</v>
      </c>
      <c r="B282" s="4" t="s">
        <v>62</v>
      </c>
      <c r="C282" s="4" t="s">
        <v>64</v>
      </c>
      <c r="D282" s="4" t="s">
        <v>64</v>
      </c>
      <c r="E282" s="4" t="s">
        <v>284</v>
      </c>
      <c r="F282" s="4"/>
      <c r="G282" s="44">
        <f aca="true" t="shared" si="16" ref="G282:H284">G283</f>
        <v>10474140</v>
      </c>
      <c r="H282" s="44">
        <f t="shared" si="16"/>
        <v>8032520.48</v>
      </c>
      <c r="I282" s="48">
        <f t="shared" si="15"/>
        <v>76.68906926964887</v>
      </c>
    </row>
    <row r="283" spans="1:9" s="3" customFormat="1" ht="39" customHeight="1">
      <c r="A283" s="21" t="s">
        <v>422</v>
      </c>
      <c r="B283" s="4" t="s">
        <v>62</v>
      </c>
      <c r="C283" s="4" t="s">
        <v>64</v>
      </c>
      <c r="D283" s="4" t="s">
        <v>64</v>
      </c>
      <c r="E283" s="4" t="s">
        <v>419</v>
      </c>
      <c r="F283" s="4"/>
      <c r="G283" s="44">
        <f t="shared" si="16"/>
        <v>10474140</v>
      </c>
      <c r="H283" s="44">
        <f t="shared" si="16"/>
        <v>8032520.48</v>
      </c>
      <c r="I283" s="48">
        <f t="shared" si="15"/>
        <v>76.68906926964887</v>
      </c>
    </row>
    <row r="284" spans="1:9" s="3" customFormat="1" ht="13.5">
      <c r="A284" s="21" t="s">
        <v>423</v>
      </c>
      <c r="B284" s="4" t="s">
        <v>62</v>
      </c>
      <c r="C284" s="4" t="s">
        <v>64</v>
      </c>
      <c r="D284" s="4" t="s">
        <v>64</v>
      </c>
      <c r="E284" s="4" t="s">
        <v>420</v>
      </c>
      <c r="F284" s="4"/>
      <c r="G284" s="44">
        <f t="shared" si="16"/>
        <v>10474140</v>
      </c>
      <c r="H284" s="44">
        <f t="shared" si="16"/>
        <v>8032520.48</v>
      </c>
      <c r="I284" s="48">
        <f t="shared" si="15"/>
        <v>76.68906926964887</v>
      </c>
    </row>
    <row r="285" spans="1:9" s="3" customFormat="1" ht="27.75" customHeight="1">
      <c r="A285" s="21" t="s">
        <v>270</v>
      </c>
      <c r="B285" s="4" t="s">
        <v>62</v>
      </c>
      <c r="C285" s="4" t="s">
        <v>64</v>
      </c>
      <c r="D285" s="4" t="s">
        <v>64</v>
      </c>
      <c r="E285" s="4" t="s">
        <v>420</v>
      </c>
      <c r="F285" s="4" t="s">
        <v>271</v>
      </c>
      <c r="G285" s="44">
        <v>10474140</v>
      </c>
      <c r="H285" s="44">
        <v>8032520.48</v>
      </c>
      <c r="I285" s="48">
        <f t="shared" si="15"/>
        <v>76.68906926964887</v>
      </c>
    </row>
    <row r="286" spans="1:9" s="3" customFormat="1" ht="13.5">
      <c r="A286" s="21" t="s">
        <v>233</v>
      </c>
      <c r="B286" s="4" t="s">
        <v>62</v>
      </c>
      <c r="C286" s="4" t="s">
        <v>64</v>
      </c>
      <c r="D286" s="4" t="s">
        <v>64</v>
      </c>
      <c r="E286" s="4" t="s">
        <v>37</v>
      </c>
      <c r="F286" s="4"/>
      <c r="G286" s="44">
        <f>G287</f>
        <v>1400410</v>
      </c>
      <c r="H286" s="44">
        <f>H287</f>
        <v>1353587.13</v>
      </c>
      <c r="I286" s="48">
        <f t="shared" si="15"/>
        <v>96.65648845695188</v>
      </c>
    </row>
    <row r="287" spans="1:9" s="3" customFormat="1" ht="43.5" customHeight="1">
      <c r="A287" s="23" t="s">
        <v>384</v>
      </c>
      <c r="B287" s="4" t="s">
        <v>62</v>
      </c>
      <c r="C287" s="4" t="s">
        <v>64</v>
      </c>
      <c r="D287" s="4" t="s">
        <v>64</v>
      </c>
      <c r="E287" s="4" t="s">
        <v>366</v>
      </c>
      <c r="F287" s="4"/>
      <c r="G287" s="44">
        <f>G288+G289</f>
        <v>1400410</v>
      </c>
      <c r="H287" s="44">
        <f>H288+H289</f>
        <v>1353587.13</v>
      </c>
      <c r="I287" s="48">
        <f t="shared" si="15"/>
        <v>96.65648845695188</v>
      </c>
    </row>
    <row r="288" spans="1:9" s="3" customFormat="1" ht="17.25" customHeight="1">
      <c r="A288" s="17" t="s">
        <v>225</v>
      </c>
      <c r="B288" s="4" t="s">
        <v>62</v>
      </c>
      <c r="C288" s="4" t="s">
        <v>64</v>
      </c>
      <c r="D288" s="4" t="s">
        <v>64</v>
      </c>
      <c r="E288" s="4" t="s">
        <v>366</v>
      </c>
      <c r="F288" s="4" t="s">
        <v>223</v>
      </c>
      <c r="G288" s="44">
        <v>166000</v>
      </c>
      <c r="H288" s="44">
        <v>166000</v>
      </c>
      <c r="I288" s="48">
        <f t="shared" si="15"/>
        <v>100</v>
      </c>
    </row>
    <row r="289" spans="1:9" s="3" customFormat="1" ht="27" customHeight="1">
      <c r="A289" s="21" t="s">
        <v>270</v>
      </c>
      <c r="B289" s="4" t="s">
        <v>62</v>
      </c>
      <c r="C289" s="4" t="s">
        <v>64</v>
      </c>
      <c r="D289" s="4" t="s">
        <v>64</v>
      </c>
      <c r="E289" s="4" t="s">
        <v>366</v>
      </c>
      <c r="F289" s="4" t="s">
        <v>271</v>
      </c>
      <c r="G289" s="44">
        <v>1234410</v>
      </c>
      <c r="H289" s="44">
        <v>1187587.13</v>
      </c>
      <c r="I289" s="48">
        <f t="shared" si="15"/>
        <v>96.20686238769937</v>
      </c>
    </row>
    <row r="290" spans="1:9" s="8" customFormat="1" ht="13.5">
      <c r="A290" s="23" t="s">
        <v>79</v>
      </c>
      <c r="B290" s="4" t="s">
        <v>62</v>
      </c>
      <c r="C290" s="4" t="s">
        <v>64</v>
      </c>
      <c r="D290" s="4" t="s">
        <v>34</v>
      </c>
      <c r="E290" s="4"/>
      <c r="F290" s="4"/>
      <c r="G290" s="44">
        <f>G291+G295+G300+G302</f>
        <v>78845729.54</v>
      </c>
      <c r="H290" s="44">
        <f>H291+H295+H300+H302</f>
        <v>52490846.02</v>
      </c>
      <c r="I290" s="48">
        <f t="shared" si="15"/>
        <v>66.57411419266576</v>
      </c>
    </row>
    <row r="291" spans="1:9" s="3" customFormat="1" ht="25.5">
      <c r="A291" s="17" t="s">
        <v>23</v>
      </c>
      <c r="B291" s="4" t="s">
        <v>62</v>
      </c>
      <c r="C291" s="4" t="s">
        <v>64</v>
      </c>
      <c r="D291" s="4" t="s">
        <v>34</v>
      </c>
      <c r="E291" s="4" t="s">
        <v>30</v>
      </c>
      <c r="F291" s="4"/>
      <c r="G291" s="44">
        <f>G292</f>
        <v>2425281.23</v>
      </c>
      <c r="H291" s="44">
        <f>H292</f>
        <v>1811069.7999999998</v>
      </c>
      <c r="I291" s="48">
        <f t="shared" si="15"/>
        <v>74.67463062005389</v>
      </c>
    </row>
    <row r="292" spans="1:9" s="3" customFormat="1" ht="13.5">
      <c r="A292" s="17" t="s">
        <v>10</v>
      </c>
      <c r="B292" s="4" t="s">
        <v>62</v>
      </c>
      <c r="C292" s="4" t="s">
        <v>64</v>
      </c>
      <c r="D292" s="4" t="s">
        <v>34</v>
      </c>
      <c r="E292" s="4" t="s">
        <v>31</v>
      </c>
      <c r="F292" s="4"/>
      <c r="G292" s="44">
        <f>G293+G294</f>
        <v>2425281.23</v>
      </c>
      <c r="H292" s="44">
        <f>H293+H294</f>
        <v>1811069.7999999998</v>
      </c>
      <c r="I292" s="48">
        <f t="shared" si="15"/>
        <v>74.67463062005389</v>
      </c>
    </row>
    <row r="293" spans="1:9" s="3" customFormat="1" ht="40.5" customHeight="1">
      <c r="A293" s="17" t="s">
        <v>224</v>
      </c>
      <c r="B293" s="4" t="s">
        <v>62</v>
      </c>
      <c r="C293" s="4" t="s">
        <v>64</v>
      </c>
      <c r="D293" s="4" t="s">
        <v>34</v>
      </c>
      <c r="E293" s="4" t="s">
        <v>31</v>
      </c>
      <c r="F293" s="4" t="s">
        <v>222</v>
      </c>
      <c r="G293" s="44">
        <f>2118222.23+52960</f>
        <v>2171182.23</v>
      </c>
      <c r="H293" s="44">
        <v>1595757.63</v>
      </c>
      <c r="I293" s="48">
        <f t="shared" si="15"/>
        <v>73.49717623656122</v>
      </c>
    </row>
    <row r="294" spans="1:9" s="3" customFormat="1" ht="13.5">
      <c r="A294" s="17" t="s">
        <v>225</v>
      </c>
      <c r="B294" s="4" t="s">
        <v>62</v>
      </c>
      <c r="C294" s="4" t="s">
        <v>64</v>
      </c>
      <c r="D294" s="4" t="s">
        <v>34</v>
      </c>
      <c r="E294" s="4" t="s">
        <v>31</v>
      </c>
      <c r="F294" s="4" t="s">
        <v>223</v>
      </c>
      <c r="G294" s="44">
        <v>254099</v>
      </c>
      <c r="H294" s="44">
        <v>215312.17</v>
      </c>
      <c r="I294" s="48">
        <f t="shared" si="15"/>
        <v>84.73554402024408</v>
      </c>
    </row>
    <row r="295" spans="1:9" s="3" customFormat="1" ht="26.25" customHeight="1">
      <c r="A295" s="18" t="s">
        <v>82</v>
      </c>
      <c r="B295" s="4" t="s">
        <v>62</v>
      </c>
      <c r="C295" s="4" t="s">
        <v>64</v>
      </c>
      <c r="D295" s="4" t="s">
        <v>34</v>
      </c>
      <c r="E295" s="4" t="s">
        <v>80</v>
      </c>
      <c r="F295" s="4"/>
      <c r="G295" s="44">
        <f>G296</f>
        <v>13108684</v>
      </c>
      <c r="H295" s="44">
        <f>H296</f>
        <v>7756211.48</v>
      </c>
      <c r="I295" s="48">
        <f t="shared" si="15"/>
        <v>59.16849837863206</v>
      </c>
    </row>
    <row r="296" spans="1:9" s="3" customFormat="1" ht="13.5">
      <c r="A296" s="24" t="s">
        <v>174</v>
      </c>
      <c r="B296" s="4" t="s">
        <v>62</v>
      </c>
      <c r="C296" s="4" t="s">
        <v>64</v>
      </c>
      <c r="D296" s="4" t="s">
        <v>34</v>
      </c>
      <c r="E296" s="4" t="s">
        <v>81</v>
      </c>
      <c r="F296" s="4"/>
      <c r="G296" s="44">
        <f>G297+G298+G299</f>
        <v>13108684</v>
      </c>
      <c r="H296" s="44">
        <f>H297+H298+H299</f>
        <v>7756211.48</v>
      </c>
      <c r="I296" s="48">
        <f t="shared" si="15"/>
        <v>59.16849837863206</v>
      </c>
    </row>
    <row r="297" spans="1:9" s="3" customFormat="1" ht="41.25" customHeight="1">
      <c r="A297" s="17" t="s">
        <v>224</v>
      </c>
      <c r="B297" s="4" t="s">
        <v>62</v>
      </c>
      <c r="C297" s="4" t="s">
        <v>64</v>
      </c>
      <c r="D297" s="4" t="s">
        <v>34</v>
      </c>
      <c r="E297" s="4" t="s">
        <v>81</v>
      </c>
      <c r="F297" s="4" t="s">
        <v>222</v>
      </c>
      <c r="G297" s="44">
        <f>12456255.45+363.55</f>
        <v>12456619</v>
      </c>
      <c r="H297" s="44">
        <f>7393824.65+133.55</f>
        <v>7393958.2</v>
      </c>
      <c r="I297" s="48">
        <f t="shared" si="15"/>
        <v>59.35766518988821</v>
      </c>
    </row>
    <row r="298" spans="1:9" s="3" customFormat="1" ht="13.5">
      <c r="A298" s="17" t="s">
        <v>225</v>
      </c>
      <c r="B298" s="4" t="s">
        <v>62</v>
      </c>
      <c r="C298" s="4" t="s">
        <v>64</v>
      </c>
      <c r="D298" s="4" t="s">
        <v>34</v>
      </c>
      <c r="E298" s="4" t="s">
        <v>81</v>
      </c>
      <c r="F298" s="4" t="s">
        <v>223</v>
      </c>
      <c r="G298" s="44">
        <v>581065</v>
      </c>
      <c r="H298" s="44">
        <v>340088.15</v>
      </c>
      <c r="I298" s="48">
        <f t="shared" si="15"/>
        <v>58.52841764690697</v>
      </c>
    </row>
    <row r="299" spans="1:9" s="3" customFormat="1" ht="13.5">
      <c r="A299" s="17" t="s">
        <v>230</v>
      </c>
      <c r="B299" s="4" t="s">
        <v>62</v>
      </c>
      <c r="C299" s="4" t="s">
        <v>64</v>
      </c>
      <c r="D299" s="4" t="s">
        <v>34</v>
      </c>
      <c r="E299" s="4" t="s">
        <v>81</v>
      </c>
      <c r="F299" s="4" t="s">
        <v>229</v>
      </c>
      <c r="G299" s="44">
        <f>50000+16000+5000</f>
        <v>71000</v>
      </c>
      <c r="H299" s="44">
        <f>8928+10737.13+2500</f>
        <v>22165.129999999997</v>
      </c>
      <c r="I299" s="48">
        <f t="shared" si="15"/>
        <v>31.218492957746474</v>
      </c>
    </row>
    <row r="300" spans="1:9" s="3" customFormat="1" ht="25.5">
      <c r="A300" s="17" t="s">
        <v>385</v>
      </c>
      <c r="B300" s="4" t="s">
        <v>62</v>
      </c>
      <c r="C300" s="4" t="s">
        <v>64</v>
      </c>
      <c r="D300" s="4" t="s">
        <v>34</v>
      </c>
      <c r="E300" s="4" t="s">
        <v>452</v>
      </c>
      <c r="F300" s="4"/>
      <c r="G300" s="44">
        <f>G301</f>
        <v>63306017.31</v>
      </c>
      <c r="H300" s="44">
        <f>H301</f>
        <v>42917817.74</v>
      </c>
      <c r="I300" s="48">
        <f t="shared" si="15"/>
        <v>67.79421540584039</v>
      </c>
    </row>
    <row r="301" spans="1:9" s="3" customFormat="1" ht="24.75" customHeight="1">
      <c r="A301" s="22" t="s">
        <v>275</v>
      </c>
      <c r="B301" s="4" t="s">
        <v>62</v>
      </c>
      <c r="C301" s="4" t="s">
        <v>64</v>
      </c>
      <c r="D301" s="4" t="s">
        <v>34</v>
      </c>
      <c r="E301" s="4" t="s">
        <v>452</v>
      </c>
      <c r="F301" s="4" t="s">
        <v>274</v>
      </c>
      <c r="G301" s="44">
        <v>63306017.31</v>
      </c>
      <c r="H301" s="44">
        <v>42917817.74</v>
      </c>
      <c r="I301" s="48">
        <f t="shared" si="15"/>
        <v>67.79421540584039</v>
      </c>
    </row>
    <row r="302" spans="1:9" s="3" customFormat="1" ht="16.5" customHeight="1">
      <c r="A302" s="22" t="s">
        <v>233</v>
      </c>
      <c r="B302" s="4" t="s">
        <v>62</v>
      </c>
      <c r="C302" s="4" t="s">
        <v>64</v>
      </c>
      <c r="D302" s="4" t="s">
        <v>34</v>
      </c>
      <c r="E302" s="4" t="s">
        <v>424</v>
      </c>
      <c r="F302" s="4"/>
      <c r="G302" s="44">
        <f>G303</f>
        <v>5747</v>
      </c>
      <c r="H302" s="44">
        <f>H303</f>
        <v>5747</v>
      </c>
      <c r="I302" s="48">
        <f t="shared" si="15"/>
        <v>100</v>
      </c>
    </row>
    <row r="303" spans="1:9" s="3" customFormat="1" ht="28.5" customHeight="1">
      <c r="A303" s="22" t="s">
        <v>425</v>
      </c>
      <c r="B303" s="4" t="s">
        <v>62</v>
      </c>
      <c r="C303" s="4" t="s">
        <v>64</v>
      </c>
      <c r="D303" s="4" t="s">
        <v>34</v>
      </c>
      <c r="E303" s="4" t="s">
        <v>383</v>
      </c>
      <c r="F303" s="4"/>
      <c r="G303" s="44">
        <f>G304</f>
        <v>5747</v>
      </c>
      <c r="H303" s="44">
        <f>H304</f>
        <v>5747</v>
      </c>
      <c r="I303" s="48">
        <f t="shared" si="15"/>
        <v>100</v>
      </c>
    </row>
    <row r="304" spans="1:9" s="3" customFormat="1" ht="16.5" customHeight="1">
      <c r="A304" s="22" t="s">
        <v>236</v>
      </c>
      <c r="B304" s="4" t="s">
        <v>62</v>
      </c>
      <c r="C304" s="4" t="s">
        <v>64</v>
      </c>
      <c r="D304" s="4" t="s">
        <v>34</v>
      </c>
      <c r="E304" s="4" t="s">
        <v>383</v>
      </c>
      <c r="F304" s="4" t="s">
        <v>235</v>
      </c>
      <c r="G304" s="44">
        <v>5747</v>
      </c>
      <c r="H304" s="44">
        <v>5747</v>
      </c>
      <c r="I304" s="48">
        <f t="shared" si="15"/>
        <v>100</v>
      </c>
    </row>
    <row r="305" spans="1:9" s="3" customFormat="1" ht="13.5">
      <c r="A305" s="16" t="s">
        <v>38</v>
      </c>
      <c r="B305" s="4" t="s">
        <v>62</v>
      </c>
      <c r="C305" s="4" t="s">
        <v>36</v>
      </c>
      <c r="D305" s="4"/>
      <c r="E305" s="4"/>
      <c r="F305" s="4"/>
      <c r="G305" s="44">
        <f>G306</f>
        <v>8027900</v>
      </c>
      <c r="H305" s="44">
        <f>H306</f>
        <v>5338728.55</v>
      </c>
      <c r="I305" s="48">
        <f t="shared" si="15"/>
        <v>66.50218052043499</v>
      </c>
    </row>
    <row r="306" spans="1:9" s="3" customFormat="1" ht="13.5">
      <c r="A306" s="23" t="s">
        <v>83</v>
      </c>
      <c r="B306" s="4" t="s">
        <v>62</v>
      </c>
      <c r="C306" s="4" t="s">
        <v>36</v>
      </c>
      <c r="D306" s="4" t="s">
        <v>24</v>
      </c>
      <c r="E306" s="4"/>
      <c r="F306" s="4"/>
      <c r="G306" s="44">
        <f>G307+G311</f>
        <v>8027900</v>
      </c>
      <c r="H306" s="44">
        <f>H307+H311</f>
        <v>5338728.55</v>
      </c>
      <c r="I306" s="48">
        <f t="shared" si="15"/>
        <v>66.50218052043499</v>
      </c>
    </row>
    <row r="307" spans="1:9" s="3" customFormat="1" ht="25.5">
      <c r="A307" s="17" t="s">
        <v>283</v>
      </c>
      <c r="B307" s="4" t="s">
        <v>62</v>
      </c>
      <c r="C307" s="4" t="s">
        <v>36</v>
      </c>
      <c r="D307" s="4" t="s">
        <v>24</v>
      </c>
      <c r="E307" s="4" t="s">
        <v>284</v>
      </c>
      <c r="F307" s="4"/>
      <c r="G307" s="44">
        <f aca="true" t="shared" si="17" ref="G307:H309">G308</f>
        <v>1460200</v>
      </c>
      <c r="H307" s="44">
        <f t="shared" si="17"/>
        <v>1158599.19</v>
      </c>
      <c r="I307" s="48">
        <f t="shared" si="15"/>
        <v>79.34523969319271</v>
      </c>
    </row>
    <row r="308" spans="1:9" s="3" customFormat="1" ht="76.5" customHeight="1">
      <c r="A308" s="31" t="s">
        <v>285</v>
      </c>
      <c r="B308" s="4" t="s">
        <v>62</v>
      </c>
      <c r="C308" s="4" t="s">
        <v>36</v>
      </c>
      <c r="D308" s="4" t="s">
        <v>24</v>
      </c>
      <c r="E308" s="4" t="s">
        <v>286</v>
      </c>
      <c r="F308" s="4"/>
      <c r="G308" s="44">
        <f t="shared" si="17"/>
        <v>1460200</v>
      </c>
      <c r="H308" s="44">
        <f t="shared" si="17"/>
        <v>1158599.19</v>
      </c>
      <c r="I308" s="48">
        <f t="shared" si="15"/>
        <v>79.34523969319271</v>
      </c>
    </row>
    <row r="309" spans="1:9" s="3" customFormat="1" ht="25.5">
      <c r="A309" s="31" t="s">
        <v>295</v>
      </c>
      <c r="B309" s="4" t="s">
        <v>62</v>
      </c>
      <c r="C309" s="4" t="s">
        <v>36</v>
      </c>
      <c r="D309" s="4" t="s">
        <v>24</v>
      </c>
      <c r="E309" s="4" t="s">
        <v>294</v>
      </c>
      <c r="F309" s="4"/>
      <c r="G309" s="44">
        <f t="shared" si="17"/>
        <v>1460200</v>
      </c>
      <c r="H309" s="44">
        <f t="shared" si="17"/>
        <v>1158599.19</v>
      </c>
      <c r="I309" s="48">
        <f t="shared" si="15"/>
        <v>79.34523969319271</v>
      </c>
    </row>
    <row r="310" spans="1:9" s="3" customFormat="1" ht="13.5">
      <c r="A310" s="23" t="s">
        <v>236</v>
      </c>
      <c r="B310" s="4" t="s">
        <v>62</v>
      </c>
      <c r="C310" s="4" t="s">
        <v>36</v>
      </c>
      <c r="D310" s="4" t="s">
        <v>24</v>
      </c>
      <c r="E310" s="4" t="s">
        <v>294</v>
      </c>
      <c r="F310" s="4" t="s">
        <v>235</v>
      </c>
      <c r="G310" s="44">
        <v>1460200</v>
      </c>
      <c r="H310" s="44">
        <v>1158599.19</v>
      </c>
      <c r="I310" s="48">
        <f t="shared" si="15"/>
        <v>79.34523969319271</v>
      </c>
    </row>
    <row r="311" spans="1:9" s="3" customFormat="1" ht="29.25" customHeight="1">
      <c r="A311" s="31" t="s">
        <v>277</v>
      </c>
      <c r="B311" s="4" t="s">
        <v>62</v>
      </c>
      <c r="C311" s="4" t="s">
        <v>36</v>
      </c>
      <c r="D311" s="4" t="s">
        <v>24</v>
      </c>
      <c r="E311" s="4" t="s">
        <v>278</v>
      </c>
      <c r="F311" s="4"/>
      <c r="G311" s="44">
        <f aca="true" t="shared" si="18" ref="G311:H313">G312</f>
        <v>6567700</v>
      </c>
      <c r="H311" s="44">
        <f t="shared" si="18"/>
        <v>4180129.36</v>
      </c>
      <c r="I311" s="48">
        <f t="shared" si="15"/>
        <v>63.64677680162005</v>
      </c>
    </row>
    <row r="312" spans="1:9" s="3" customFormat="1" ht="81" customHeight="1">
      <c r="A312" s="31" t="s">
        <v>279</v>
      </c>
      <c r="B312" s="4" t="s">
        <v>62</v>
      </c>
      <c r="C312" s="4" t="s">
        <v>36</v>
      </c>
      <c r="D312" s="4" t="s">
        <v>24</v>
      </c>
      <c r="E312" s="4" t="s">
        <v>280</v>
      </c>
      <c r="F312" s="4"/>
      <c r="G312" s="44">
        <f t="shared" si="18"/>
        <v>6567700</v>
      </c>
      <c r="H312" s="44">
        <f t="shared" si="18"/>
        <v>4180129.36</v>
      </c>
      <c r="I312" s="48">
        <f t="shared" si="15"/>
        <v>63.64677680162005</v>
      </c>
    </row>
    <row r="313" spans="1:9" s="3" customFormat="1" ht="51">
      <c r="A313" s="31" t="s">
        <v>297</v>
      </c>
      <c r="B313" s="4" t="s">
        <v>62</v>
      </c>
      <c r="C313" s="4" t="s">
        <v>36</v>
      </c>
      <c r="D313" s="4" t="s">
        <v>24</v>
      </c>
      <c r="E313" s="4" t="s">
        <v>296</v>
      </c>
      <c r="F313" s="4"/>
      <c r="G313" s="44">
        <f t="shared" si="18"/>
        <v>6567700</v>
      </c>
      <c r="H313" s="44">
        <f t="shared" si="18"/>
        <v>4180129.36</v>
      </c>
      <c r="I313" s="48">
        <f t="shared" si="15"/>
        <v>63.64677680162005</v>
      </c>
    </row>
    <row r="314" spans="1:9" s="3" customFormat="1" ht="13.5">
      <c r="A314" s="23" t="s">
        <v>236</v>
      </c>
      <c r="B314" s="4" t="s">
        <v>62</v>
      </c>
      <c r="C314" s="4" t="s">
        <v>36</v>
      </c>
      <c r="D314" s="4" t="s">
        <v>24</v>
      </c>
      <c r="E314" s="4" t="s">
        <v>296</v>
      </c>
      <c r="F314" s="4" t="s">
        <v>235</v>
      </c>
      <c r="G314" s="44">
        <v>6567700</v>
      </c>
      <c r="H314" s="44">
        <v>4180129.36</v>
      </c>
      <c r="I314" s="48">
        <f t="shared" si="15"/>
        <v>63.64677680162005</v>
      </c>
    </row>
    <row r="315" spans="1:9" s="3" customFormat="1" ht="13.5">
      <c r="A315" s="35" t="s">
        <v>213</v>
      </c>
      <c r="B315" s="5" t="s">
        <v>86</v>
      </c>
      <c r="C315" s="5"/>
      <c r="D315" s="5"/>
      <c r="E315" s="5"/>
      <c r="F315" s="5"/>
      <c r="G315" s="43">
        <f>G316+G332</f>
        <v>39239525.58</v>
      </c>
      <c r="H315" s="43">
        <f>H316+H332</f>
        <v>25874015.84</v>
      </c>
      <c r="I315" s="48">
        <f t="shared" si="15"/>
        <v>65.93865613193788</v>
      </c>
    </row>
    <row r="316" spans="1:9" s="3" customFormat="1" ht="13.5">
      <c r="A316" s="16" t="s">
        <v>63</v>
      </c>
      <c r="B316" s="4" t="s">
        <v>86</v>
      </c>
      <c r="C316" s="4" t="s">
        <v>64</v>
      </c>
      <c r="D316" s="4"/>
      <c r="E316" s="4"/>
      <c r="F316" s="4"/>
      <c r="G316" s="44">
        <f>G317</f>
        <v>20177053.2</v>
      </c>
      <c r="H316" s="44">
        <f>H317</f>
        <v>13029362.53</v>
      </c>
      <c r="I316" s="48">
        <f t="shared" si="15"/>
        <v>64.57515079555819</v>
      </c>
    </row>
    <row r="317" spans="1:9" s="3" customFormat="1" ht="13.5">
      <c r="A317" s="23" t="s">
        <v>68</v>
      </c>
      <c r="B317" s="4" t="s">
        <v>86</v>
      </c>
      <c r="C317" s="4" t="s">
        <v>64</v>
      </c>
      <c r="D317" s="4" t="s">
        <v>22</v>
      </c>
      <c r="E317" s="4"/>
      <c r="F317" s="4"/>
      <c r="G317" s="44">
        <f>G318</f>
        <v>20177053.2</v>
      </c>
      <c r="H317" s="44">
        <f>H318</f>
        <v>13029362.53</v>
      </c>
      <c r="I317" s="48">
        <f t="shared" si="15"/>
        <v>64.57515079555819</v>
      </c>
    </row>
    <row r="318" spans="1:9" s="3" customFormat="1" ht="13.5">
      <c r="A318" s="18" t="s">
        <v>72</v>
      </c>
      <c r="B318" s="4" t="s">
        <v>86</v>
      </c>
      <c r="C318" s="4" t="s">
        <v>64</v>
      </c>
      <c r="D318" s="4" t="s">
        <v>22</v>
      </c>
      <c r="E318" s="4" t="s">
        <v>71</v>
      </c>
      <c r="F318" s="4"/>
      <c r="G318" s="44">
        <f>G324+G326+G330+G319</f>
        <v>20177053.2</v>
      </c>
      <c r="H318" s="44">
        <f>H324+H326+H330+H319</f>
        <v>13029362.53</v>
      </c>
      <c r="I318" s="48">
        <f t="shared" si="15"/>
        <v>64.57515079555819</v>
      </c>
    </row>
    <row r="319" spans="1:9" s="3" customFormat="1" ht="13.5">
      <c r="A319" s="24" t="s">
        <v>176</v>
      </c>
      <c r="B319" s="4" t="s">
        <v>86</v>
      </c>
      <c r="C319" s="4" t="s">
        <v>64</v>
      </c>
      <c r="D319" s="4" t="s">
        <v>22</v>
      </c>
      <c r="E319" s="4" t="s">
        <v>187</v>
      </c>
      <c r="F319" s="4"/>
      <c r="G319" s="44">
        <f>G320+G322</f>
        <v>7147690.67</v>
      </c>
      <c r="H319" s="44">
        <f>H320+H322</f>
        <v>0</v>
      </c>
      <c r="I319" s="48">
        <f t="shared" si="15"/>
        <v>0</v>
      </c>
    </row>
    <row r="320" spans="1:9" s="3" customFormat="1" ht="25.5">
      <c r="A320" s="21" t="s">
        <v>177</v>
      </c>
      <c r="B320" s="4" t="s">
        <v>446</v>
      </c>
      <c r="C320" s="4" t="s">
        <v>64</v>
      </c>
      <c r="D320" s="4" t="s">
        <v>22</v>
      </c>
      <c r="E320" s="4" t="s">
        <v>188</v>
      </c>
      <c r="F320" s="4"/>
      <c r="G320" s="44">
        <f>G321</f>
        <v>5328677.67</v>
      </c>
      <c r="H320" s="44">
        <f>H321</f>
        <v>0</v>
      </c>
      <c r="I320" s="48">
        <f t="shared" si="15"/>
        <v>0</v>
      </c>
    </row>
    <row r="321" spans="1:9" s="3" customFormat="1" ht="25.5">
      <c r="A321" s="21" t="s">
        <v>270</v>
      </c>
      <c r="B321" s="4" t="s">
        <v>446</v>
      </c>
      <c r="C321" s="4" t="s">
        <v>64</v>
      </c>
      <c r="D321" s="4" t="s">
        <v>22</v>
      </c>
      <c r="E321" s="4" t="s">
        <v>188</v>
      </c>
      <c r="F321" s="4" t="s">
        <v>271</v>
      </c>
      <c r="G321" s="44">
        <v>5328677.67</v>
      </c>
      <c r="H321" s="44">
        <v>0</v>
      </c>
      <c r="I321" s="48">
        <f t="shared" si="15"/>
        <v>0</v>
      </c>
    </row>
    <row r="322" spans="1:9" s="3" customFormat="1" ht="51">
      <c r="A322" s="30" t="s">
        <v>367</v>
      </c>
      <c r="B322" s="4" t="s">
        <v>86</v>
      </c>
      <c r="C322" s="4" t="s">
        <v>64</v>
      </c>
      <c r="D322" s="4" t="s">
        <v>22</v>
      </c>
      <c r="E322" s="4" t="s">
        <v>246</v>
      </c>
      <c r="F322" s="4"/>
      <c r="G322" s="44">
        <f>G323</f>
        <v>1819013</v>
      </c>
      <c r="H322" s="44">
        <f>H323</f>
        <v>0</v>
      </c>
      <c r="I322" s="48">
        <f t="shared" si="15"/>
        <v>0</v>
      </c>
    </row>
    <row r="323" spans="1:9" s="3" customFormat="1" ht="25.5">
      <c r="A323" s="21" t="s">
        <v>270</v>
      </c>
      <c r="B323" s="4" t="s">
        <v>86</v>
      </c>
      <c r="C323" s="4" t="s">
        <v>64</v>
      </c>
      <c r="D323" s="4" t="s">
        <v>22</v>
      </c>
      <c r="E323" s="4" t="s">
        <v>246</v>
      </c>
      <c r="F323" s="4" t="s">
        <v>271</v>
      </c>
      <c r="G323" s="44">
        <v>1819013</v>
      </c>
      <c r="H323" s="44">
        <v>0</v>
      </c>
      <c r="I323" s="48">
        <f t="shared" si="15"/>
        <v>0</v>
      </c>
    </row>
    <row r="324" spans="1:9" s="3" customFormat="1" ht="13.5">
      <c r="A324" s="17" t="s">
        <v>228</v>
      </c>
      <c r="B324" s="4" t="s">
        <v>86</v>
      </c>
      <c r="C324" s="4" t="s">
        <v>64</v>
      </c>
      <c r="D324" s="4" t="s">
        <v>22</v>
      </c>
      <c r="E324" s="4" t="s">
        <v>298</v>
      </c>
      <c r="F324" s="4"/>
      <c r="G324" s="44">
        <f>G325</f>
        <v>127321</v>
      </c>
      <c r="H324" s="44">
        <f>H325</f>
        <v>127321</v>
      </c>
      <c r="I324" s="48">
        <f t="shared" si="15"/>
        <v>100</v>
      </c>
    </row>
    <row r="325" spans="1:9" s="3" customFormat="1" ht="13.5">
      <c r="A325" s="17" t="s">
        <v>230</v>
      </c>
      <c r="B325" s="4" t="s">
        <v>86</v>
      </c>
      <c r="C325" s="4" t="s">
        <v>64</v>
      </c>
      <c r="D325" s="4" t="s">
        <v>22</v>
      </c>
      <c r="E325" s="4" t="s">
        <v>298</v>
      </c>
      <c r="F325" s="4" t="s">
        <v>229</v>
      </c>
      <c r="G325" s="44">
        <v>127321</v>
      </c>
      <c r="H325" s="44">
        <v>127321</v>
      </c>
      <c r="I325" s="48">
        <f t="shared" si="15"/>
        <v>100</v>
      </c>
    </row>
    <row r="326" spans="1:9" s="3" customFormat="1" ht="13.5">
      <c r="A326" s="24" t="s">
        <v>174</v>
      </c>
      <c r="B326" s="4" t="s">
        <v>86</v>
      </c>
      <c r="C326" s="4" t="s">
        <v>64</v>
      </c>
      <c r="D326" s="4" t="s">
        <v>22</v>
      </c>
      <c r="E326" s="4" t="s">
        <v>73</v>
      </c>
      <c r="F326" s="4"/>
      <c r="G326" s="44">
        <f>G327+G328+G329</f>
        <v>9721054.53</v>
      </c>
      <c r="H326" s="44">
        <f>H327+H328+H329</f>
        <v>9721054.53</v>
      </c>
      <c r="I326" s="48">
        <f aca="true" t="shared" si="19" ref="I326:I389">H326/G326*100</f>
        <v>100</v>
      </c>
    </row>
    <row r="327" spans="1:9" s="3" customFormat="1" ht="41.25" customHeight="1">
      <c r="A327" s="17" t="s">
        <v>224</v>
      </c>
      <c r="B327" s="4" t="s">
        <v>86</v>
      </c>
      <c r="C327" s="4" t="s">
        <v>64</v>
      </c>
      <c r="D327" s="4" t="s">
        <v>22</v>
      </c>
      <c r="E327" s="4" t="s">
        <v>73</v>
      </c>
      <c r="F327" s="4" t="s">
        <v>222</v>
      </c>
      <c r="G327" s="44">
        <v>8834950.24</v>
      </c>
      <c r="H327" s="44">
        <v>8834950.24</v>
      </c>
      <c r="I327" s="48">
        <f t="shared" si="19"/>
        <v>100</v>
      </c>
    </row>
    <row r="328" spans="1:9" s="3" customFormat="1" ht="13.5">
      <c r="A328" s="17" t="s">
        <v>225</v>
      </c>
      <c r="B328" s="4" t="s">
        <v>86</v>
      </c>
      <c r="C328" s="4" t="s">
        <v>64</v>
      </c>
      <c r="D328" s="4" t="s">
        <v>22</v>
      </c>
      <c r="E328" s="4" t="s">
        <v>73</v>
      </c>
      <c r="F328" s="4" t="s">
        <v>223</v>
      </c>
      <c r="G328" s="44">
        <v>777180.21</v>
      </c>
      <c r="H328" s="44">
        <v>777180.21</v>
      </c>
      <c r="I328" s="48">
        <f t="shared" si="19"/>
        <v>100</v>
      </c>
    </row>
    <row r="329" spans="1:9" s="3" customFormat="1" ht="13.5">
      <c r="A329" s="17" t="s">
        <v>230</v>
      </c>
      <c r="B329" s="4" t="s">
        <v>86</v>
      </c>
      <c r="C329" s="4" t="s">
        <v>64</v>
      </c>
      <c r="D329" s="4" t="s">
        <v>22</v>
      </c>
      <c r="E329" s="4" t="s">
        <v>73</v>
      </c>
      <c r="F329" s="4" t="s">
        <v>229</v>
      </c>
      <c r="G329" s="44">
        <f>727.97+108196.11</f>
        <v>108924.08</v>
      </c>
      <c r="H329" s="44">
        <f>727.97+108196.11</f>
        <v>108924.08</v>
      </c>
      <c r="I329" s="48">
        <f t="shared" si="19"/>
        <v>100</v>
      </c>
    </row>
    <row r="330" spans="1:9" s="3" customFormat="1" ht="50.25" customHeight="1">
      <c r="A330" s="30" t="s">
        <v>367</v>
      </c>
      <c r="B330" s="4" t="s">
        <v>86</v>
      </c>
      <c r="C330" s="4" t="s">
        <v>64</v>
      </c>
      <c r="D330" s="4" t="s">
        <v>22</v>
      </c>
      <c r="E330" s="4" t="s">
        <v>301</v>
      </c>
      <c r="F330" s="4"/>
      <c r="G330" s="44">
        <f>G331</f>
        <v>3180987</v>
      </c>
      <c r="H330" s="44">
        <f>H331</f>
        <v>3180987</v>
      </c>
      <c r="I330" s="48">
        <f t="shared" si="19"/>
        <v>100</v>
      </c>
    </row>
    <row r="331" spans="1:9" s="3" customFormat="1" ht="44.25" customHeight="1">
      <c r="A331" s="17" t="s">
        <v>224</v>
      </c>
      <c r="B331" s="4" t="s">
        <v>86</v>
      </c>
      <c r="C331" s="4" t="s">
        <v>64</v>
      </c>
      <c r="D331" s="4" t="s">
        <v>22</v>
      </c>
      <c r="E331" s="4" t="s">
        <v>301</v>
      </c>
      <c r="F331" s="4" t="s">
        <v>222</v>
      </c>
      <c r="G331" s="44">
        <v>3180987</v>
      </c>
      <c r="H331" s="44">
        <v>3180987</v>
      </c>
      <c r="I331" s="48">
        <f t="shared" si="19"/>
        <v>100</v>
      </c>
    </row>
    <row r="332" spans="1:9" s="3" customFormat="1" ht="13.5">
      <c r="A332" s="25" t="s">
        <v>221</v>
      </c>
      <c r="B332" s="4" t="s">
        <v>86</v>
      </c>
      <c r="C332" s="4" t="s">
        <v>35</v>
      </c>
      <c r="D332" s="4"/>
      <c r="E332" s="4"/>
      <c r="F332" s="4"/>
      <c r="G332" s="44">
        <f>G333+G364</f>
        <v>19062472.38</v>
      </c>
      <c r="H332" s="44">
        <f>H333+H364</f>
        <v>12844653.31</v>
      </c>
      <c r="I332" s="48">
        <f t="shared" si="19"/>
        <v>67.38188548656667</v>
      </c>
    </row>
    <row r="333" spans="1:9" s="3" customFormat="1" ht="13.5">
      <c r="A333" s="16" t="s">
        <v>92</v>
      </c>
      <c r="B333" s="4" t="s">
        <v>86</v>
      </c>
      <c r="C333" s="4" t="s">
        <v>35</v>
      </c>
      <c r="D333" s="4" t="s">
        <v>8</v>
      </c>
      <c r="E333" s="4"/>
      <c r="F333" s="4"/>
      <c r="G333" s="44">
        <f>G334+G338+G350+G357+G361</f>
        <v>15885169.379999999</v>
      </c>
      <c r="H333" s="44">
        <f>H334+H338+H350+H357+H361</f>
        <v>10768333.39</v>
      </c>
      <c r="I333" s="48">
        <f t="shared" si="19"/>
        <v>67.78859659852114</v>
      </c>
    </row>
    <row r="334" spans="1:9" s="3" customFormat="1" ht="15" customHeight="1">
      <c r="A334" s="18" t="s">
        <v>151</v>
      </c>
      <c r="B334" s="4" t="s">
        <v>86</v>
      </c>
      <c r="C334" s="4" t="s">
        <v>35</v>
      </c>
      <c r="D334" s="4" t="s">
        <v>8</v>
      </c>
      <c r="E334" s="4" t="s">
        <v>87</v>
      </c>
      <c r="F334" s="4"/>
      <c r="G334" s="44">
        <f aca="true" t="shared" si="20" ref="G334:H336">G335</f>
        <v>8807962</v>
      </c>
      <c r="H334" s="44">
        <f t="shared" si="20"/>
        <v>6050941</v>
      </c>
      <c r="I334" s="48">
        <f t="shared" si="19"/>
        <v>68.69853661948133</v>
      </c>
    </row>
    <row r="335" spans="1:9" s="3" customFormat="1" ht="13.5">
      <c r="A335" s="24" t="s">
        <v>176</v>
      </c>
      <c r="B335" s="4" t="s">
        <v>86</v>
      </c>
      <c r="C335" s="4" t="s">
        <v>35</v>
      </c>
      <c r="D335" s="4" t="s">
        <v>8</v>
      </c>
      <c r="E335" s="4" t="s">
        <v>175</v>
      </c>
      <c r="F335" s="4"/>
      <c r="G335" s="44">
        <f t="shared" si="20"/>
        <v>8807962</v>
      </c>
      <c r="H335" s="44">
        <f t="shared" si="20"/>
        <v>6050941</v>
      </c>
      <c r="I335" s="48">
        <f t="shared" si="19"/>
        <v>68.69853661948133</v>
      </c>
    </row>
    <row r="336" spans="1:9" s="3" customFormat="1" ht="32.25" customHeight="1">
      <c r="A336" s="21" t="s">
        <v>177</v>
      </c>
      <c r="B336" s="4" t="s">
        <v>86</v>
      </c>
      <c r="C336" s="4" t="s">
        <v>35</v>
      </c>
      <c r="D336" s="4" t="s">
        <v>8</v>
      </c>
      <c r="E336" s="4" t="s">
        <v>178</v>
      </c>
      <c r="F336" s="4"/>
      <c r="G336" s="44">
        <f t="shared" si="20"/>
        <v>8807962</v>
      </c>
      <c r="H336" s="44">
        <f t="shared" si="20"/>
        <v>6050941</v>
      </c>
      <c r="I336" s="48">
        <f t="shared" si="19"/>
        <v>68.69853661948133</v>
      </c>
    </row>
    <row r="337" spans="1:9" s="3" customFormat="1" ht="30.75" customHeight="1">
      <c r="A337" s="21" t="s">
        <v>270</v>
      </c>
      <c r="B337" s="4" t="s">
        <v>86</v>
      </c>
      <c r="C337" s="4" t="s">
        <v>35</v>
      </c>
      <c r="D337" s="4" t="s">
        <v>8</v>
      </c>
      <c r="E337" s="4" t="s">
        <v>178</v>
      </c>
      <c r="F337" s="4" t="s">
        <v>271</v>
      </c>
      <c r="G337" s="44">
        <v>8807962</v>
      </c>
      <c r="H337" s="44">
        <v>6050941</v>
      </c>
      <c r="I337" s="48">
        <f t="shared" si="19"/>
        <v>68.69853661948133</v>
      </c>
    </row>
    <row r="338" spans="1:9" s="3" customFormat="1" ht="13.5">
      <c r="A338" s="18" t="s">
        <v>93</v>
      </c>
      <c r="B338" s="4" t="s">
        <v>86</v>
      </c>
      <c r="C338" s="4" t="s">
        <v>35</v>
      </c>
      <c r="D338" s="4" t="s">
        <v>8</v>
      </c>
      <c r="E338" s="4" t="s">
        <v>88</v>
      </c>
      <c r="F338" s="4"/>
      <c r="G338" s="44">
        <f>G346+G339+G344</f>
        <v>2681671</v>
      </c>
      <c r="H338" s="44">
        <f>H346+H339+H344</f>
        <v>1717798</v>
      </c>
      <c r="I338" s="48">
        <f t="shared" si="19"/>
        <v>64.05700028079508</v>
      </c>
    </row>
    <row r="339" spans="1:9" s="3" customFormat="1" ht="15.75" customHeight="1">
      <c r="A339" s="24" t="s">
        <v>176</v>
      </c>
      <c r="B339" s="4" t="s">
        <v>86</v>
      </c>
      <c r="C339" s="4" t="s">
        <v>35</v>
      </c>
      <c r="D339" s="4" t="s">
        <v>8</v>
      </c>
      <c r="E339" s="4" t="s">
        <v>181</v>
      </c>
      <c r="F339" s="4"/>
      <c r="G339" s="44">
        <f>G340+G342</f>
        <v>1382767</v>
      </c>
      <c r="H339" s="44">
        <f>H340+H342</f>
        <v>845992.5</v>
      </c>
      <c r="I339" s="48">
        <f t="shared" si="19"/>
        <v>61.181131745261496</v>
      </c>
    </row>
    <row r="340" spans="1:9" s="3" customFormat="1" ht="26.25" customHeight="1">
      <c r="A340" s="21" t="s">
        <v>177</v>
      </c>
      <c r="B340" s="4" t="s">
        <v>86</v>
      </c>
      <c r="C340" s="4" t="s">
        <v>35</v>
      </c>
      <c r="D340" s="4" t="s">
        <v>8</v>
      </c>
      <c r="E340" s="4" t="s">
        <v>182</v>
      </c>
      <c r="F340" s="4"/>
      <c r="G340" s="44">
        <f>G341</f>
        <v>1201570</v>
      </c>
      <c r="H340" s="44">
        <f>H341</f>
        <v>845992.5</v>
      </c>
      <c r="I340" s="48">
        <f t="shared" si="19"/>
        <v>70.40725883635577</v>
      </c>
    </row>
    <row r="341" spans="1:9" s="3" customFormat="1" ht="15" customHeight="1">
      <c r="A341" s="21" t="s">
        <v>270</v>
      </c>
      <c r="B341" s="4" t="s">
        <v>86</v>
      </c>
      <c r="C341" s="4" t="s">
        <v>35</v>
      </c>
      <c r="D341" s="4" t="s">
        <v>8</v>
      </c>
      <c r="E341" s="4" t="s">
        <v>182</v>
      </c>
      <c r="F341" s="4" t="s">
        <v>271</v>
      </c>
      <c r="G341" s="44">
        <v>1201570</v>
      </c>
      <c r="H341" s="44">
        <v>845992.5</v>
      </c>
      <c r="I341" s="48">
        <f t="shared" si="19"/>
        <v>70.40725883635577</v>
      </c>
    </row>
    <row r="342" spans="1:9" s="3" customFormat="1" ht="15" customHeight="1">
      <c r="A342" s="21" t="s">
        <v>406</v>
      </c>
      <c r="B342" s="4" t="s">
        <v>86</v>
      </c>
      <c r="C342" s="4" t="s">
        <v>35</v>
      </c>
      <c r="D342" s="4" t="s">
        <v>8</v>
      </c>
      <c r="E342" s="4" t="s">
        <v>447</v>
      </c>
      <c r="F342" s="4"/>
      <c r="G342" s="44">
        <f>G343</f>
        <v>181197</v>
      </c>
      <c r="H342" s="44">
        <f>H343</f>
        <v>0</v>
      </c>
      <c r="I342" s="48">
        <f t="shared" si="19"/>
        <v>0</v>
      </c>
    </row>
    <row r="343" spans="1:9" s="3" customFormat="1" ht="15" customHeight="1">
      <c r="A343" s="21" t="s">
        <v>270</v>
      </c>
      <c r="B343" s="4" t="s">
        <v>86</v>
      </c>
      <c r="C343" s="4" t="s">
        <v>35</v>
      </c>
      <c r="D343" s="4" t="s">
        <v>8</v>
      </c>
      <c r="E343" s="4" t="s">
        <v>447</v>
      </c>
      <c r="F343" s="4" t="s">
        <v>271</v>
      </c>
      <c r="G343" s="44">
        <v>181197</v>
      </c>
      <c r="H343" s="44">
        <v>0</v>
      </c>
      <c r="I343" s="48">
        <f t="shared" si="19"/>
        <v>0</v>
      </c>
    </row>
    <row r="344" spans="1:9" s="3" customFormat="1" ht="15" customHeight="1">
      <c r="A344" s="17" t="s">
        <v>228</v>
      </c>
      <c r="B344" s="4" t="s">
        <v>86</v>
      </c>
      <c r="C344" s="4" t="s">
        <v>35</v>
      </c>
      <c r="D344" s="4" t="s">
        <v>8</v>
      </c>
      <c r="E344" s="4" t="s">
        <v>299</v>
      </c>
      <c r="F344" s="4"/>
      <c r="G344" s="44">
        <f>G345</f>
        <v>12128</v>
      </c>
      <c r="H344" s="44">
        <f>H345</f>
        <v>8814</v>
      </c>
      <c r="I344" s="48">
        <f t="shared" si="19"/>
        <v>72.67480211081794</v>
      </c>
    </row>
    <row r="345" spans="1:9" s="3" customFormat="1" ht="15" customHeight="1">
      <c r="A345" s="17" t="s">
        <v>230</v>
      </c>
      <c r="B345" s="4" t="s">
        <v>86</v>
      </c>
      <c r="C345" s="4" t="s">
        <v>35</v>
      </c>
      <c r="D345" s="4" t="s">
        <v>8</v>
      </c>
      <c r="E345" s="4" t="s">
        <v>299</v>
      </c>
      <c r="F345" s="4" t="s">
        <v>229</v>
      </c>
      <c r="G345" s="44">
        <v>12128</v>
      </c>
      <c r="H345" s="44">
        <v>8814</v>
      </c>
      <c r="I345" s="48">
        <f t="shared" si="19"/>
        <v>72.67480211081794</v>
      </c>
    </row>
    <row r="346" spans="1:9" s="3" customFormat="1" ht="13.5">
      <c r="A346" s="24" t="s">
        <v>174</v>
      </c>
      <c r="B346" s="4" t="s">
        <v>86</v>
      </c>
      <c r="C346" s="4" t="s">
        <v>35</v>
      </c>
      <c r="D346" s="4" t="s">
        <v>8</v>
      </c>
      <c r="E346" s="4" t="s">
        <v>89</v>
      </c>
      <c r="F346" s="4"/>
      <c r="G346" s="44">
        <f>G347+G348+G349</f>
        <v>1286776</v>
      </c>
      <c r="H346" s="44">
        <f>H347+H348+H349</f>
        <v>862991.5</v>
      </c>
      <c r="I346" s="48">
        <f t="shared" si="19"/>
        <v>67.06617935056296</v>
      </c>
    </row>
    <row r="347" spans="1:9" s="3" customFormat="1" ht="37.5" customHeight="1">
      <c r="A347" s="17" t="s">
        <v>224</v>
      </c>
      <c r="B347" s="4" t="s">
        <v>86</v>
      </c>
      <c r="C347" s="4" t="s">
        <v>35</v>
      </c>
      <c r="D347" s="4" t="s">
        <v>8</v>
      </c>
      <c r="E347" s="4" t="s">
        <v>89</v>
      </c>
      <c r="F347" s="4" t="s">
        <v>222</v>
      </c>
      <c r="G347" s="44">
        <f>1110017+21314+6437</f>
        <v>1137768</v>
      </c>
      <c r="H347" s="44">
        <v>761219.58</v>
      </c>
      <c r="I347" s="48">
        <f t="shared" si="19"/>
        <v>66.90463961018415</v>
      </c>
    </row>
    <row r="348" spans="1:9" s="3" customFormat="1" ht="13.5">
      <c r="A348" s="17" t="s">
        <v>225</v>
      </c>
      <c r="B348" s="4" t="s">
        <v>86</v>
      </c>
      <c r="C348" s="4" t="s">
        <v>35</v>
      </c>
      <c r="D348" s="4" t="s">
        <v>8</v>
      </c>
      <c r="E348" s="4" t="s">
        <v>89</v>
      </c>
      <c r="F348" s="4" t="s">
        <v>223</v>
      </c>
      <c r="G348" s="44">
        <f>128884+20000</f>
        <v>148884</v>
      </c>
      <c r="H348" s="44">
        <v>101707.3</v>
      </c>
      <c r="I348" s="48">
        <f t="shared" si="19"/>
        <v>68.3131162515784</v>
      </c>
    </row>
    <row r="349" spans="1:9" s="3" customFormat="1" ht="13.5">
      <c r="A349" s="17" t="s">
        <v>230</v>
      </c>
      <c r="B349" s="4" t="s">
        <v>86</v>
      </c>
      <c r="C349" s="4" t="s">
        <v>35</v>
      </c>
      <c r="D349" s="4" t="s">
        <v>8</v>
      </c>
      <c r="E349" s="4" t="s">
        <v>89</v>
      </c>
      <c r="F349" s="4" t="s">
        <v>229</v>
      </c>
      <c r="G349" s="44">
        <v>124</v>
      </c>
      <c r="H349" s="44">
        <v>64.62</v>
      </c>
      <c r="I349" s="48">
        <f t="shared" si="19"/>
        <v>52.11290322580645</v>
      </c>
    </row>
    <row r="350" spans="1:9" s="3" customFormat="1" ht="13.5">
      <c r="A350" s="16" t="s">
        <v>94</v>
      </c>
      <c r="B350" s="4" t="s">
        <v>86</v>
      </c>
      <c r="C350" s="4" t="s">
        <v>35</v>
      </c>
      <c r="D350" s="4" t="s">
        <v>8</v>
      </c>
      <c r="E350" s="4" t="s">
        <v>90</v>
      </c>
      <c r="F350" s="4"/>
      <c r="G350" s="44">
        <f>G353+G351</f>
        <v>3585845.38</v>
      </c>
      <c r="H350" s="44">
        <f>H353+H351</f>
        <v>2258855.3899999997</v>
      </c>
      <c r="I350" s="48">
        <f t="shared" si="19"/>
        <v>62.9936639933984</v>
      </c>
    </row>
    <row r="351" spans="1:9" s="3" customFormat="1" ht="13.5">
      <c r="A351" s="17" t="s">
        <v>228</v>
      </c>
      <c r="B351" s="4" t="s">
        <v>86</v>
      </c>
      <c r="C351" s="4" t="s">
        <v>35</v>
      </c>
      <c r="D351" s="4" t="s">
        <v>8</v>
      </c>
      <c r="E351" s="4" t="s">
        <v>300</v>
      </c>
      <c r="F351" s="4"/>
      <c r="G351" s="44">
        <f>G352</f>
        <v>9944</v>
      </c>
      <c r="H351" s="44">
        <f>H352</f>
        <v>7196</v>
      </c>
      <c r="I351" s="48">
        <f t="shared" si="19"/>
        <v>72.36524537409494</v>
      </c>
    </row>
    <row r="352" spans="1:9" s="3" customFormat="1" ht="13.5">
      <c r="A352" s="17" t="s">
        <v>230</v>
      </c>
      <c r="B352" s="4" t="s">
        <v>86</v>
      </c>
      <c r="C352" s="4" t="s">
        <v>35</v>
      </c>
      <c r="D352" s="4" t="s">
        <v>8</v>
      </c>
      <c r="E352" s="4" t="s">
        <v>300</v>
      </c>
      <c r="F352" s="4" t="s">
        <v>229</v>
      </c>
      <c r="G352" s="44">
        <v>9944</v>
      </c>
      <c r="H352" s="44">
        <v>7196</v>
      </c>
      <c r="I352" s="48">
        <f t="shared" si="19"/>
        <v>72.36524537409494</v>
      </c>
    </row>
    <row r="353" spans="1:9" s="3" customFormat="1" ht="13.5">
      <c r="A353" s="24" t="s">
        <v>174</v>
      </c>
      <c r="B353" s="4" t="s">
        <v>86</v>
      </c>
      <c r="C353" s="4" t="s">
        <v>35</v>
      </c>
      <c r="D353" s="4" t="s">
        <v>8</v>
      </c>
      <c r="E353" s="4" t="s">
        <v>91</v>
      </c>
      <c r="F353" s="4"/>
      <c r="G353" s="44">
        <f>G354+G355+G356</f>
        <v>3575901.38</v>
      </c>
      <c r="H353" s="44">
        <f>H354+H355+H356</f>
        <v>2251659.3899999997</v>
      </c>
      <c r="I353" s="48">
        <f t="shared" si="19"/>
        <v>62.96760315017412</v>
      </c>
    </row>
    <row r="354" spans="1:9" s="3" customFormat="1" ht="39" customHeight="1">
      <c r="A354" s="17" t="s">
        <v>224</v>
      </c>
      <c r="B354" s="4" t="s">
        <v>86</v>
      </c>
      <c r="C354" s="4" t="s">
        <v>35</v>
      </c>
      <c r="D354" s="4" t="s">
        <v>8</v>
      </c>
      <c r="E354" s="4" t="s">
        <v>91</v>
      </c>
      <c r="F354" s="4" t="s">
        <v>222</v>
      </c>
      <c r="G354" s="44">
        <v>2887017</v>
      </c>
      <c r="H354" s="44">
        <v>1863968.45</v>
      </c>
      <c r="I354" s="48">
        <f t="shared" si="19"/>
        <v>64.56381967962088</v>
      </c>
    </row>
    <row r="355" spans="1:9" s="3" customFormat="1" ht="13.5">
      <c r="A355" s="17" t="s">
        <v>225</v>
      </c>
      <c r="B355" s="4" t="s">
        <v>86</v>
      </c>
      <c r="C355" s="4" t="s">
        <v>35</v>
      </c>
      <c r="D355" s="4" t="s">
        <v>8</v>
      </c>
      <c r="E355" s="4" t="s">
        <v>91</v>
      </c>
      <c r="F355" s="4" t="s">
        <v>223</v>
      </c>
      <c r="G355" s="44">
        <v>688728.38</v>
      </c>
      <c r="H355" s="44">
        <v>387610.16</v>
      </c>
      <c r="I355" s="48">
        <f t="shared" si="19"/>
        <v>56.27910381738589</v>
      </c>
    </row>
    <row r="356" spans="1:9" s="3" customFormat="1" ht="13.5">
      <c r="A356" s="17" t="s">
        <v>230</v>
      </c>
      <c r="B356" s="4" t="s">
        <v>86</v>
      </c>
      <c r="C356" s="4" t="s">
        <v>35</v>
      </c>
      <c r="D356" s="4" t="s">
        <v>8</v>
      </c>
      <c r="E356" s="4" t="s">
        <v>91</v>
      </c>
      <c r="F356" s="4" t="s">
        <v>229</v>
      </c>
      <c r="G356" s="44">
        <v>156</v>
      </c>
      <c r="H356" s="44">
        <v>80.78</v>
      </c>
      <c r="I356" s="48">
        <f t="shared" si="19"/>
        <v>51.78205128205128</v>
      </c>
    </row>
    <row r="357" spans="1:9" s="3" customFormat="1" ht="13.5" customHeight="1">
      <c r="A357" s="18" t="s">
        <v>97</v>
      </c>
      <c r="B357" s="4" t="s">
        <v>86</v>
      </c>
      <c r="C357" s="4" t="s">
        <v>35</v>
      </c>
      <c r="D357" s="4" t="s">
        <v>8</v>
      </c>
      <c r="E357" s="4" t="s">
        <v>95</v>
      </c>
      <c r="F357" s="4"/>
      <c r="G357" s="44">
        <f>G358</f>
        <v>797091</v>
      </c>
      <c r="H357" s="44">
        <f>H358</f>
        <v>728139</v>
      </c>
      <c r="I357" s="48">
        <f t="shared" si="19"/>
        <v>91.34954478221434</v>
      </c>
    </row>
    <row r="358" spans="1:9" s="3" customFormat="1" ht="25.5">
      <c r="A358" s="23" t="s">
        <v>98</v>
      </c>
      <c r="B358" s="4" t="s">
        <v>86</v>
      </c>
      <c r="C358" s="4" t="s">
        <v>35</v>
      </c>
      <c r="D358" s="4" t="s">
        <v>8</v>
      </c>
      <c r="E358" s="4" t="s">
        <v>96</v>
      </c>
      <c r="F358" s="4"/>
      <c r="G358" s="44">
        <f>G359+G360</f>
        <v>797091</v>
      </c>
      <c r="H358" s="44">
        <f>H359+H360</f>
        <v>728139</v>
      </c>
      <c r="I358" s="48">
        <f t="shared" si="19"/>
        <v>91.34954478221434</v>
      </c>
    </row>
    <row r="359" spans="1:9" s="3" customFormat="1" ht="13.5">
      <c r="A359" s="17" t="s">
        <v>225</v>
      </c>
      <c r="B359" s="4" t="s">
        <v>86</v>
      </c>
      <c r="C359" s="4" t="s">
        <v>35</v>
      </c>
      <c r="D359" s="4" t="s">
        <v>8</v>
      </c>
      <c r="E359" s="4" t="s">
        <v>96</v>
      </c>
      <c r="F359" s="4" t="s">
        <v>223</v>
      </c>
      <c r="G359" s="44">
        <v>399025</v>
      </c>
      <c r="H359" s="44">
        <v>330073</v>
      </c>
      <c r="I359" s="48">
        <f t="shared" si="19"/>
        <v>82.71987970678529</v>
      </c>
    </row>
    <row r="360" spans="1:9" s="3" customFormat="1" ht="14.25" customHeight="1">
      <c r="A360" s="21" t="s">
        <v>270</v>
      </c>
      <c r="B360" s="4" t="s">
        <v>86</v>
      </c>
      <c r="C360" s="4" t="s">
        <v>35</v>
      </c>
      <c r="D360" s="4" t="s">
        <v>8</v>
      </c>
      <c r="E360" s="4" t="s">
        <v>96</v>
      </c>
      <c r="F360" s="4" t="s">
        <v>271</v>
      </c>
      <c r="G360" s="44">
        <v>398066</v>
      </c>
      <c r="H360" s="44">
        <v>398066</v>
      </c>
      <c r="I360" s="48">
        <f t="shared" si="19"/>
        <v>100</v>
      </c>
    </row>
    <row r="361" spans="1:9" s="3" customFormat="1" ht="13.5">
      <c r="A361" s="17" t="s">
        <v>77</v>
      </c>
      <c r="B361" s="4" t="s">
        <v>86</v>
      </c>
      <c r="C361" s="4" t="s">
        <v>35</v>
      </c>
      <c r="D361" s="4" t="s">
        <v>8</v>
      </c>
      <c r="E361" s="4" t="s">
        <v>76</v>
      </c>
      <c r="F361" s="4"/>
      <c r="G361" s="44">
        <f>G362</f>
        <v>12600</v>
      </c>
      <c r="H361" s="44">
        <f>H362</f>
        <v>12600</v>
      </c>
      <c r="I361" s="48">
        <f t="shared" si="19"/>
        <v>100</v>
      </c>
    </row>
    <row r="362" spans="1:9" s="3" customFormat="1" ht="38.25">
      <c r="A362" s="17" t="s">
        <v>342</v>
      </c>
      <c r="B362" s="4" t="s">
        <v>86</v>
      </c>
      <c r="C362" s="4" t="s">
        <v>35</v>
      </c>
      <c r="D362" s="4" t="s">
        <v>8</v>
      </c>
      <c r="E362" s="4" t="s">
        <v>343</v>
      </c>
      <c r="F362" s="4"/>
      <c r="G362" s="44">
        <f>G363</f>
        <v>12600</v>
      </c>
      <c r="H362" s="44">
        <f>H363</f>
        <v>12600</v>
      </c>
      <c r="I362" s="48">
        <f t="shared" si="19"/>
        <v>100</v>
      </c>
    </row>
    <row r="363" spans="1:9" s="3" customFormat="1" ht="13.5">
      <c r="A363" s="17" t="s">
        <v>225</v>
      </c>
      <c r="B363" s="4" t="s">
        <v>86</v>
      </c>
      <c r="C363" s="4" t="s">
        <v>35</v>
      </c>
      <c r="D363" s="4" t="s">
        <v>8</v>
      </c>
      <c r="E363" s="4" t="s">
        <v>343</v>
      </c>
      <c r="F363" s="4" t="s">
        <v>223</v>
      </c>
      <c r="G363" s="44">
        <v>12600</v>
      </c>
      <c r="H363" s="44">
        <v>12600</v>
      </c>
      <c r="I363" s="48">
        <f t="shared" si="19"/>
        <v>100</v>
      </c>
    </row>
    <row r="364" spans="1:9" s="3" customFormat="1" ht="13.5">
      <c r="A364" s="23" t="s">
        <v>149</v>
      </c>
      <c r="B364" s="4" t="s">
        <v>86</v>
      </c>
      <c r="C364" s="4" t="s">
        <v>35</v>
      </c>
      <c r="D364" s="4" t="s">
        <v>24</v>
      </c>
      <c r="E364" s="4"/>
      <c r="F364" s="4"/>
      <c r="G364" s="44">
        <f>G365+G372</f>
        <v>3177303</v>
      </c>
      <c r="H364" s="44">
        <f>H365+H372</f>
        <v>2076319.92</v>
      </c>
      <c r="I364" s="48">
        <f t="shared" si="19"/>
        <v>65.34850217306942</v>
      </c>
    </row>
    <row r="365" spans="1:9" s="3" customFormat="1" ht="25.5">
      <c r="A365" s="17" t="s">
        <v>23</v>
      </c>
      <c r="B365" s="4" t="s">
        <v>86</v>
      </c>
      <c r="C365" s="4" t="s">
        <v>35</v>
      </c>
      <c r="D365" s="4" t="s">
        <v>24</v>
      </c>
      <c r="E365" s="4" t="s">
        <v>30</v>
      </c>
      <c r="F365" s="4"/>
      <c r="G365" s="44">
        <f>G366+G370</f>
        <v>1129203</v>
      </c>
      <c r="H365" s="44">
        <f>H366+H370</f>
        <v>713636.9800000001</v>
      </c>
      <c r="I365" s="48">
        <f t="shared" si="19"/>
        <v>63.19828941297535</v>
      </c>
    </row>
    <row r="366" spans="1:9" s="3" customFormat="1" ht="13.5">
      <c r="A366" s="17" t="s">
        <v>10</v>
      </c>
      <c r="B366" s="4" t="s">
        <v>86</v>
      </c>
      <c r="C366" s="4" t="s">
        <v>35</v>
      </c>
      <c r="D366" s="4" t="s">
        <v>24</v>
      </c>
      <c r="E366" s="4" t="s">
        <v>31</v>
      </c>
      <c r="F366" s="4"/>
      <c r="G366" s="44">
        <f>G367+G368+G369</f>
        <v>1125887</v>
      </c>
      <c r="H366" s="44">
        <f>H367+H368+H369</f>
        <v>712515.9800000001</v>
      </c>
      <c r="I366" s="48">
        <f t="shared" si="19"/>
        <v>63.284857183713825</v>
      </c>
    </row>
    <row r="367" spans="1:9" s="3" customFormat="1" ht="13.5">
      <c r="A367" s="17" t="s">
        <v>11</v>
      </c>
      <c r="B367" s="4" t="s">
        <v>86</v>
      </c>
      <c r="C367" s="4" t="s">
        <v>35</v>
      </c>
      <c r="D367" s="4" t="s">
        <v>24</v>
      </c>
      <c r="E367" s="4" t="s">
        <v>31</v>
      </c>
      <c r="F367" s="4" t="s">
        <v>222</v>
      </c>
      <c r="G367" s="44">
        <f>1099206+561</f>
        <v>1099767</v>
      </c>
      <c r="H367" s="44">
        <f>697853.16+561</f>
        <v>698414.16</v>
      </c>
      <c r="I367" s="48">
        <f t="shared" si="19"/>
        <v>63.50564801453399</v>
      </c>
    </row>
    <row r="368" spans="1:9" s="3" customFormat="1" ht="13.5">
      <c r="A368" s="17" t="s">
        <v>225</v>
      </c>
      <c r="B368" s="4" t="s">
        <v>86</v>
      </c>
      <c r="C368" s="4" t="s">
        <v>35</v>
      </c>
      <c r="D368" s="4" t="s">
        <v>24</v>
      </c>
      <c r="E368" s="4" t="s">
        <v>31</v>
      </c>
      <c r="F368" s="4" t="s">
        <v>223</v>
      </c>
      <c r="G368" s="44">
        <v>25824</v>
      </c>
      <c r="H368" s="44">
        <v>13941.01</v>
      </c>
      <c r="I368" s="48">
        <f t="shared" si="19"/>
        <v>53.9847041511772</v>
      </c>
    </row>
    <row r="369" spans="1:9" s="3" customFormat="1" ht="13.5">
      <c r="A369" s="17" t="s">
        <v>230</v>
      </c>
      <c r="B369" s="4" t="s">
        <v>86</v>
      </c>
      <c r="C369" s="4" t="s">
        <v>35</v>
      </c>
      <c r="D369" s="4" t="s">
        <v>24</v>
      </c>
      <c r="E369" s="4" t="s">
        <v>31</v>
      </c>
      <c r="F369" s="4" t="s">
        <v>229</v>
      </c>
      <c r="G369" s="44">
        <v>296</v>
      </c>
      <c r="H369" s="44">
        <v>160.81</v>
      </c>
      <c r="I369" s="48">
        <f t="shared" si="19"/>
        <v>54.32770270270271</v>
      </c>
    </row>
    <row r="370" spans="1:9" s="3" customFormat="1" ht="13.5">
      <c r="A370" s="17" t="s">
        <v>228</v>
      </c>
      <c r="B370" s="4" t="s">
        <v>86</v>
      </c>
      <c r="C370" s="4" t="s">
        <v>35</v>
      </c>
      <c r="D370" s="4" t="s">
        <v>24</v>
      </c>
      <c r="E370" s="4" t="s">
        <v>227</v>
      </c>
      <c r="F370" s="4"/>
      <c r="G370" s="44">
        <f>G371</f>
        <v>3316</v>
      </c>
      <c r="H370" s="44">
        <f>H371</f>
        <v>1121</v>
      </c>
      <c r="I370" s="48">
        <f t="shared" si="19"/>
        <v>33.80579010856454</v>
      </c>
    </row>
    <row r="371" spans="1:9" s="3" customFormat="1" ht="13.5">
      <c r="A371" s="17" t="s">
        <v>230</v>
      </c>
      <c r="B371" s="4" t="s">
        <v>86</v>
      </c>
      <c r="C371" s="4" t="s">
        <v>35</v>
      </c>
      <c r="D371" s="4" t="s">
        <v>24</v>
      </c>
      <c r="E371" s="4" t="s">
        <v>227</v>
      </c>
      <c r="F371" s="4" t="s">
        <v>229</v>
      </c>
      <c r="G371" s="44">
        <v>3316</v>
      </c>
      <c r="H371" s="44">
        <v>1121</v>
      </c>
      <c r="I371" s="48">
        <f t="shared" si="19"/>
        <v>33.80579010856454</v>
      </c>
    </row>
    <row r="372" spans="1:9" s="3" customFormat="1" ht="42" customHeight="1">
      <c r="A372" s="18" t="s">
        <v>82</v>
      </c>
      <c r="B372" s="4" t="s">
        <v>86</v>
      </c>
      <c r="C372" s="4" t="s">
        <v>35</v>
      </c>
      <c r="D372" s="4" t="s">
        <v>24</v>
      </c>
      <c r="E372" s="4" t="s">
        <v>80</v>
      </c>
      <c r="F372" s="4"/>
      <c r="G372" s="44">
        <f>G373</f>
        <v>2048100</v>
      </c>
      <c r="H372" s="44">
        <f>H373</f>
        <v>1362682.94</v>
      </c>
      <c r="I372" s="48">
        <f t="shared" si="19"/>
        <v>66.53400419901372</v>
      </c>
    </row>
    <row r="373" spans="1:9" s="3" customFormat="1" ht="13.5">
      <c r="A373" s="24" t="s">
        <v>174</v>
      </c>
      <c r="B373" s="4" t="s">
        <v>86</v>
      </c>
      <c r="C373" s="4" t="s">
        <v>35</v>
      </c>
      <c r="D373" s="4" t="s">
        <v>24</v>
      </c>
      <c r="E373" s="4" t="s">
        <v>81</v>
      </c>
      <c r="F373" s="4"/>
      <c r="G373" s="44">
        <f>G374+G375</f>
        <v>2048100</v>
      </c>
      <c r="H373" s="44">
        <f>H374+H375</f>
        <v>1362682.94</v>
      </c>
      <c r="I373" s="48">
        <f t="shared" si="19"/>
        <v>66.53400419901372</v>
      </c>
    </row>
    <row r="374" spans="1:9" s="3" customFormat="1" ht="38.25" customHeight="1">
      <c r="A374" s="17" t="s">
        <v>224</v>
      </c>
      <c r="B374" s="4" t="s">
        <v>86</v>
      </c>
      <c r="C374" s="4" t="s">
        <v>35</v>
      </c>
      <c r="D374" s="4" t="s">
        <v>24</v>
      </c>
      <c r="E374" s="4" t="s">
        <v>81</v>
      </c>
      <c r="F374" s="4" t="s">
        <v>222</v>
      </c>
      <c r="G374" s="44">
        <f>1976285+2515</f>
        <v>1978800</v>
      </c>
      <c r="H374" s="44">
        <f>1325416.2+2515</f>
        <v>1327931.2</v>
      </c>
      <c r="I374" s="48">
        <f t="shared" si="19"/>
        <v>67.10790378006872</v>
      </c>
    </row>
    <row r="375" spans="1:9" s="3" customFormat="1" ht="13.5">
      <c r="A375" s="17" t="s">
        <v>225</v>
      </c>
      <c r="B375" s="4" t="s">
        <v>86</v>
      </c>
      <c r="C375" s="4" t="s">
        <v>35</v>
      </c>
      <c r="D375" s="4" t="s">
        <v>24</v>
      </c>
      <c r="E375" s="4" t="s">
        <v>81</v>
      </c>
      <c r="F375" s="4" t="s">
        <v>223</v>
      </c>
      <c r="G375" s="44">
        <v>69300</v>
      </c>
      <c r="H375" s="44">
        <v>34751.74</v>
      </c>
      <c r="I375" s="48">
        <f t="shared" si="19"/>
        <v>50.14681096681096</v>
      </c>
    </row>
    <row r="376" spans="1:9" s="3" customFormat="1" ht="27.75" customHeight="1">
      <c r="A376" s="36" t="s">
        <v>196</v>
      </c>
      <c r="B376" s="7" t="s">
        <v>171</v>
      </c>
      <c r="C376" s="7"/>
      <c r="D376" s="7"/>
      <c r="E376" s="7"/>
      <c r="F376" s="7"/>
      <c r="G376" s="45">
        <f>G385+G377</f>
        <v>38997751</v>
      </c>
      <c r="H376" s="45">
        <f>H385+H377</f>
        <v>29141019.68</v>
      </c>
      <c r="I376" s="48">
        <f t="shared" si="19"/>
        <v>74.72487241636063</v>
      </c>
    </row>
    <row r="377" spans="1:9" s="3" customFormat="1" ht="13.5">
      <c r="A377" s="27" t="s">
        <v>63</v>
      </c>
      <c r="B377" s="4" t="s">
        <v>171</v>
      </c>
      <c r="C377" s="4" t="s">
        <v>64</v>
      </c>
      <c r="D377" s="4"/>
      <c r="E377" s="4"/>
      <c r="F377" s="4"/>
      <c r="G377" s="44">
        <f aca="true" t="shared" si="21" ref="G377:H379">G378</f>
        <v>9271640</v>
      </c>
      <c r="H377" s="44">
        <f t="shared" si="21"/>
        <v>6645670</v>
      </c>
      <c r="I377" s="48">
        <f t="shared" si="19"/>
        <v>71.67739472196935</v>
      </c>
    </row>
    <row r="378" spans="1:9" s="3" customFormat="1" ht="13.5">
      <c r="A378" s="27" t="s">
        <v>68</v>
      </c>
      <c r="B378" s="4" t="s">
        <v>171</v>
      </c>
      <c r="C378" s="4" t="s">
        <v>64</v>
      </c>
      <c r="D378" s="4" t="s">
        <v>22</v>
      </c>
      <c r="E378" s="4"/>
      <c r="F378" s="4"/>
      <c r="G378" s="44">
        <f t="shared" si="21"/>
        <v>9271640</v>
      </c>
      <c r="H378" s="44">
        <f t="shared" si="21"/>
        <v>6645670</v>
      </c>
      <c r="I378" s="48">
        <f t="shared" si="19"/>
        <v>71.67739472196935</v>
      </c>
    </row>
    <row r="379" spans="1:9" s="3" customFormat="1" ht="13.5">
      <c r="A379" s="18" t="s">
        <v>72</v>
      </c>
      <c r="B379" s="4" t="s">
        <v>171</v>
      </c>
      <c r="C379" s="4" t="s">
        <v>64</v>
      </c>
      <c r="D379" s="4" t="s">
        <v>22</v>
      </c>
      <c r="E379" s="4" t="s">
        <v>71</v>
      </c>
      <c r="F379" s="4"/>
      <c r="G379" s="44">
        <f t="shared" si="21"/>
        <v>9271640</v>
      </c>
      <c r="H379" s="44">
        <f t="shared" si="21"/>
        <v>6645670</v>
      </c>
      <c r="I379" s="48">
        <f t="shared" si="19"/>
        <v>71.67739472196935</v>
      </c>
    </row>
    <row r="380" spans="1:9" s="3" customFormat="1" ht="13.5">
      <c r="A380" s="24" t="s">
        <v>176</v>
      </c>
      <c r="B380" s="4" t="s">
        <v>171</v>
      </c>
      <c r="C380" s="4" t="s">
        <v>64</v>
      </c>
      <c r="D380" s="4" t="s">
        <v>22</v>
      </c>
      <c r="E380" s="4" t="s">
        <v>187</v>
      </c>
      <c r="F380" s="4"/>
      <c r="G380" s="44">
        <f>G383+G381</f>
        <v>9271640</v>
      </c>
      <c r="H380" s="44">
        <f>H383+H381</f>
        <v>6645670</v>
      </c>
      <c r="I380" s="48">
        <f t="shared" si="19"/>
        <v>71.67739472196935</v>
      </c>
    </row>
    <row r="381" spans="1:9" s="3" customFormat="1" ht="26.25" customHeight="1">
      <c r="A381" s="21" t="s">
        <v>177</v>
      </c>
      <c r="B381" s="4" t="s">
        <v>171</v>
      </c>
      <c r="C381" s="4" t="s">
        <v>64</v>
      </c>
      <c r="D381" s="4" t="s">
        <v>22</v>
      </c>
      <c r="E381" s="4" t="s">
        <v>188</v>
      </c>
      <c r="F381" s="4"/>
      <c r="G381" s="44">
        <f>G382</f>
        <v>4421640</v>
      </c>
      <c r="H381" s="44">
        <f>H382</f>
        <v>3180519</v>
      </c>
      <c r="I381" s="48">
        <f t="shared" si="19"/>
        <v>71.93075419979917</v>
      </c>
    </row>
    <row r="382" spans="1:9" s="3" customFormat="1" ht="15" customHeight="1">
      <c r="A382" s="21" t="s">
        <v>270</v>
      </c>
      <c r="B382" s="4" t="s">
        <v>171</v>
      </c>
      <c r="C382" s="4" t="s">
        <v>64</v>
      </c>
      <c r="D382" s="4" t="s">
        <v>22</v>
      </c>
      <c r="E382" s="4" t="s">
        <v>188</v>
      </c>
      <c r="F382" s="4" t="s">
        <v>271</v>
      </c>
      <c r="G382" s="44">
        <f>4206340+215300</f>
        <v>4421640</v>
      </c>
      <c r="H382" s="44">
        <v>3180519</v>
      </c>
      <c r="I382" s="48">
        <f t="shared" si="19"/>
        <v>71.93075419979917</v>
      </c>
    </row>
    <row r="383" spans="1:9" s="3" customFormat="1" ht="54.75" customHeight="1">
      <c r="A383" s="30" t="s">
        <v>367</v>
      </c>
      <c r="B383" s="4" t="s">
        <v>171</v>
      </c>
      <c r="C383" s="4" t="s">
        <v>64</v>
      </c>
      <c r="D383" s="4" t="s">
        <v>22</v>
      </c>
      <c r="E383" s="4" t="s">
        <v>246</v>
      </c>
      <c r="F383" s="4"/>
      <c r="G383" s="44">
        <f>G384</f>
        <v>4850000</v>
      </c>
      <c r="H383" s="44">
        <f>H384</f>
        <v>3465151</v>
      </c>
      <c r="I383" s="48">
        <f t="shared" si="19"/>
        <v>71.44641237113402</v>
      </c>
    </row>
    <row r="384" spans="1:9" s="3" customFormat="1" ht="23.25" customHeight="1">
      <c r="A384" s="21" t="s">
        <v>270</v>
      </c>
      <c r="B384" s="4" t="s">
        <v>171</v>
      </c>
      <c r="C384" s="4" t="s">
        <v>64</v>
      </c>
      <c r="D384" s="4" t="s">
        <v>22</v>
      </c>
      <c r="E384" s="4" t="s">
        <v>246</v>
      </c>
      <c r="F384" s="4" t="s">
        <v>271</v>
      </c>
      <c r="G384" s="44">
        <v>4850000</v>
      </c>
      <c r="H384" s="44">
        <v>3465151</v>
      </c>
      <c r="I384" s="48">
        <f t="shared" si="19"/>
        <v>71.44641237113402</v>
      </c>
    </row>
    <row r="385" spans="1:9" s="3" customFormat="1" ht="13.5">
      <c r="A385" s="17" t="s">
        <v>17</v>
      </c>
      <c r="B385" s="4" t="s">
        <v>171</v>
      </c>
      <c r="C385" s="4" t="s">
        <v>142</v>
      </c>
      <c r="D385" s="4"/>
      <c r="E385" s="4"/>
      <c r="F385" s="4"/>
      <c r="G385" s="44">
        <f>G386+G409</f>
        <v>29726111</v>
      </c>
      <c r="H385" s="44">
        <f>H386+H409</f>
        <v>22495349.68</v>
      </c>
      <c r="I385" s="48">
        <f t="shared" si="19"/>
        <v>75.6753874733227</v>
      </c>
    </row>
    <row r="386" spans="1:9" s="3" customFormat="1" ht="13.5">
      <c r="A386" s="17" t="s">
        <v>147</v>
      </c>
      <c r="B386" s="4" t="s">
        <v>171</v>
      </c>
      <c r="C386" s="4" t="s">
        <v>142</v>
      </c>
      <c r="D386" s="4" t="s">
        <v>22</v>
      </c>
      <c r="E386" s="4"/>
      <c r="F386" s="4"/>
      <c r="G386" s="44">
        <f>G387+G401+G398</f>
        <v>25806816</v>
      </c>
      <c r="H386" s="44">
        <f>H387+H401+H398</f>
        <v>19523776.82</v>
      </c>
      <c r="I386" s="48">
        <f t="shared" si="19"/>
        <v>75.65356694913467</v>
      </c>
    </row>
    <row r="387" spans="1:9" s="3" customFormat="1" ht="13.5">
      <c r="A387" s="26" t="s">
        <v>84</v>
      </c>
      <c r="B387" s="4" t="s">
        <v>171</v>
      </c>
      <c r="C387" s="4" t="s">
        <v>142</v>
      </c>
      <c r="D387" s="4" t="s">
        <v>22</v>
      </c>
      <c r="E387" s="4" t="s">
        <v>85</v>
      </c>
      <c r="F387" s="4"/>
      <c r="G387" s="44">
        <f>G388+G391</f>
        <v>24245166</v>
      </c>
      <c r="H387" s="44">
        <f>H388+H391</f>
        <v>18018501.23</v>
      </c>
      <c r="I387" s="48">
        <f t="shared" si="19"/>
        <v>74.31791240365193</v>
      </c>
    </row>
    <row r="388" spans="1:9" s="3" customFormat="1" ht="13.5">
      <c r="A388" s="24" t="s">
        <v>176</v>
      </c>
      <c r="B388" s="4" t="s">
        <v>171</v>
      </c>
      <c r="C388" s="4" t="s">
        <v>142</v>
      </c>
      <c r="D388" s="4" t="s">
        <v>22</v>
      </c>
      <c r="E388" s="4" t="s">
        <v>189</v>
      </c>
      <c r="F388" s="4"/>
      <c r="G388" s="44">
        <f>G389</f>
        <v>3471541.75</v>
      </c>
      <c r="H388" s="44">
        <f>H389</f>
        <v>3471541.75</v>
      </c>
      <c r="I388" s="48">
        <f t="shared" si="19"/>
        <v>100</v>
      </c>
    </row>
    <row r="389" spans="1:9" s="3" customFormat="1" ht="24" customHeight="1">
      <c r="A389" s="21" t="s">
        <v>177</v>
      </c>
      <c r="B389" s="4" t="s">
        <v>171</v>
      </c>
      <c r="C389" s="4" t="s">
        <v>142</v>
      </c>
      <c r="D389" s="4" t="s">
        <v>22</v>
      </c>
      <c r="E389" s="4" t="s">
        <v>190</v>
      </c>
      <c r="F389" s="4"/>
      <c r="G389" s="44">
        <f>G390</f>
        <v>3471541.75</v>
      </c>
      <c r="H389" s="44">
        <f>H390</f>
        <v>3471541.75</v>
      </c>
      <c r="I389" s="48">
        <f t="shared" si="19"/>
        <v>100</v>
      </c>
    </row>
    <row r="390" spans="1:9" s="3" customFormat="1" ht="24.75" customHeight="1">
      <c r="A390" s="21" t="s">
        <v>270</v>
      </c>
      <c r="B390" s="4" t="s">
        <v>171</v>
      </c>
      <c r="C390" s="4" t="s">
        <v>142</v>
      </c>
      <c r="D390" s="4" t="s">
        <v>22</v>
      </c>
      <c r="E390" s="4" t="s">
        <v>190</v>
      </c>
      <c r="F390" s="4" t="s">
        <v>271</v>
      </c>
      <c r="G390" s="44">
        <v>3471541.75</v>
      </c>
      <c r="H390" s="44">
        <v>3471541.75</v>
      </c>
      <c r="I390" s="48">
        <f aca="true" t="shared" si="22" ref="I390:I453">H390/G390*100</f>
        <v>100</v>
      </c>
    </row>
    <row r="391" spans="1:9" s="3" customFormat="1" ht="13.5">
      <c r="A391" s="24" t="s">
        <v>203</v>
      </c>
      <c r="B391" s="4" t="s">
        <v>171</v>
      </c>
      <c r="C391" s="4" t="s">
        <v>142</v>
      </c>
      <c r="D391" s="4" t="s">
        <v>22</v>
      </c>
      <c r="E391" s="4" t="s">
        <v>204</v>
      </c>
      <c r="F391" s="4"/>
      <c r="G391" s="44">
        <f>G392+G396+G394</f>
        <v>20773624.25</v>
      </c>
      <c r="H391" s="44">
        <f>H392+H396+H394</f>
        <v>14546959.48</v>
      </c>
      <c r="I391" s="48">
        <f t="shared" si="22"/>
        <v>70.02610283566672</v>
      </c>
    </row>
    <row r="392" spans="1:9" s="3" customFormat="1" ht="27.75" customHeight="1">
      <c r="A392" s="21" t="s">
        <v>177</v>
      </c>
      <c r="B392" s="4" t="s">
        <v>171</v>
      </c>
      <c r="C392" s="4" t="s">
        <v>142</v>
      </c>
      <c r="D392" s="4" t="s">
        <v>22</v>
      </c>
      <c r="E392" s="4" t="s">
        <v>205</v>
      </c>
      <c r="F392" s="4"/>
      <c r="G392" s="44">
        <f>G393</f>
        <v>20270463.25</v>
      </c>
      <c r="H392" s="44">
        <f>H393</f>
        <v>14046959.48</v>
      </c>
      <c r="I392" s="48">
        <f t="shared" si="22"/>
        <v>69.29767369771385</v>
      </c>
    </row>
    <row r="393" spans="1:9" s="3" customFormat="1" ht="26.25" customHeight="1">
      <c r="A393" s="21" t="s">
        <v>270</v>
      </c>
      <c r="B393" s="4" t="s">
        <v>171</v>
      </c>
      <c r="C393" s="4" t="s">
        <v>142</v>
      </c>
      <c r="D393" s="4" t="s">
        <v>22</v>
      </c>
      <c r="E393" s="4" t="s">
        <v>205</v>
      </c>
      <c r="F393" s="4" t="s">
        <v>271</v>
      </c>
      <c r="G393" s="44">
        <f>19850623.25+419840</f>
        <v>20270463.25</v>
      </c>
      <c r="H393" s="44">
        <v>14046959.48</v>
      </c>
      <c r="I393" s="48">
        <f t="shared" si="22"/>
        <v>69.29767369771385</v>
      </c>
    </row>
    <row r="394" spans="1:9" s="3" customFormat="1" ht="15.75" customHeight="1">
      <c r="A394" s="21" t="s">
        <v>449</v>
      </c>
      <c r="B394" s="4" t="s">
        <v>171</v>
      </c>
      <c r="C394" s="4" t="s">
        <v>142</v>
      </c>
      <c r="D394" s="4" t="s">
        <v>22</v>
      </c>
      <c r="E394" s="4" t="s">
        <v>448</v>
      </c>
      <c r="F394" s="4"/>
      <c r="G394" s="44">
        <f>G395</f>
        <v>100000</v>
      </c>
      <c r="H394" s="44">
        <f>H395</f>
        <v>100000</v>
      </c>
      <c r="I394" s="48">
        <f t="shared" si="22"/>
        <v>100</v>
      </c>
    </row>
    <row r="395" spans="1:9" s="3" customFormat="1" ht="29.25" customHeight="1">
      <c r="A395" s="21" t="s">
        <v>270</v>
      </c>
      <c r="B395" s="4" t="s">
        <v>171</v>
      </c>
      <c r="C395" s="4" t="s">
        <v>142</v>
      </c>
      <c r="D395" s="4" t="s">
        <v>22</v>
      </c>
      <c r="E395" s="4" t="s">
        <v>448</v>
      </c>
      <c r="F395" s="4" t="s">
        <v>271</v>
      </c>
      <c r="G395" s="44">
        <v>100000</v>
      </c>
      <c r="H395" s="44">
        <v>100000</v>
      </c>
      <c r="I395" s="48">
        <f t="shared" si="22"/>
        <v>100</v>
      </c>
    </row>
    <row r="396" spans="1:9" s="3" customFormat="1" ht="13.5">
      <c r="A396" s="21" t="s">
        <v>406</v>
      </c>
      <c r="B396" s="4" t="s">
        <v>171</v>
      </c>
      <c r="C396" s="4" t="s">
        <v>142</v>
      </c>
      <c r="D396" s="4" t="s">
        <v>22</v>
      </c>
      <c r="E396" s="4" t="s">
        <v>426</v>
      </c>
      <c r="F396" s="4"/>
      <c r="G396" s="44">
        <f>G397</f>
        <v>403161</v>
      </c>
      <c r="H396" s="44">
        <f>H397</f>
        <v>400000</v>
      </c>
      <c r="I396" s="48">
        <f t="shared" si="22"/>
        <v>99.215945986839</v>
      </c>
    </row>
    <row r="397" spans="1:9" s="3" customFormat="1" ht="27" customHeight="1">
      <c r="A397" s="21" t="s">
        <v>270</v>
      </c>
      <c r="B397" s="4" t="s">
        <v>171</v>
      </c>
      <c r="C397" s="4" t="s">
        <v>142</v>
      </c>
      <c r="D397" s="4" t="s">
        <v>22</v>
      </c>
      <c r="E397" s="4" t="s">
        <v>426</v>
      </c>
      <c r="F397" s="4" t="s">
        <v>271</v>
      </c>
      <c r="G397" s="44">
        <v>403161</v>
      </c>
      <c r="H397" s="44">
        <v>400000</v>
      </c>
      <c r="I397" s="48">
        <f t="shared" si="22"/>
        <v>99.215945986839</v>
      </c>
    </row>
    <row r="398" spans="1:9" s="3" customFormat="1" ht="27.75" customHeight="1">
      <c r="A398" s="21" t="s">
        <v>396</v>
      </c>
      <c r="B398" s="4" t="s">
        <v>171</v>
      </c>
      <c r="C398" s="4" t="s">
        <v>142</v>
      </c>
      <c r="D398" s="4" t="s">
        <v>22</v>
      </c>
      <c r="E398" s="4" t="s">
        <v>394</v>
      </c>
      <c r="F398" s="4"/>
      <c r="G398" s="44">
        <f>G399</f>
        <v>835000</v>
      </c>
      <c r="H398" s="44">
        <f>H399</f>
        <v>835000</v>
      </c>
      <c r="I398" s="48">
        <f t="shared" si="22"/>
        <v>100</v>
      </c>
    </row>
    <row r="399" spans="1:9" s="3" customFormat="1" ht="39" customHeight="1">
      <c r="A399" s="39" t="s">
        <v>397</v>
      </c>
      <c r="B399" s="4" t="s">
        <v>171</v>
      </c>
      <c r="C399" s="4" t="s">
        <v>142</v>
      </c>
      <c r="D399" s="4" t="s">
        <v>22</v>
      </c>
      <c r="E399" s="4" t="s">
        <v>395</v>
      </c>
      <c r="F399" s="4"/>
      <c r="G399" s="44">
        <f>G400</f>
        <v>835000</v>
      </c>
      <c r="H399" s="44">
        <f>H400</f>
        <v>835000</v>
      </c>
      <c r="I399" s="48">
        <f t="shared" si="22"/>
        <v>100</v>
      </c>
    </row>
    <row r="400" spans="1:9" s="3" customFormat="1" ht="25.5" customHeight="1">
      <c r="A400" s="21" t="s">
        <v>270</v>
      </c>
      <c r="B400" s="4" t="s">
        <v>171</v>
      </c>
      <c r="C400" s="4" t="s">
        <v>142</v>
      </c>
      <c r="D400" s="4" t="s">
        <v>22</v>
      </c>
      <c r="E400" s="4" t="s">
        <v>395</v>
      </c>
      <c r="F400" s="4" t="s">
        <v>271</v>
      </c>
      <c r="G400" s="44">
        <v>835000</v>
      </c>
      <c r="H400" s="44">
        <v>835000</v>
      </c>
      <c r="I400" s="48">
        <f t="shared" si="22"/>
        <v>100</v>
      </c>
    </row>
    <row r="401" spans="1:9" s="8" customFormat="1" ht="13.5">
      <c r="A401" s="17" t="s">
        <v>233</v>
      </c>
      <c r="B401" s="4" t="s">
        <v>171</v>
      </c>
      <c r="C401" s="4" t="s">
        <v>142</v>
      </c>
      <c r="D401" s="4" t="s">
        <v>22</v>
      </c>
      <c r="E401" s="4" t="s">
        <v>37</v>
      </c>
      <c r="F401" s="4"/>
      <c r="G401" s="44">
        <f>G404+G402</f>
        <v>726650</v>
      </c>
      <c r="H401" s="44">
        <f>H404+H402</f>
        <v>670275.5900000001</v>
      </c>
      <c r="I401" s="48">
        <f t="shared" si="22"/>
        <v>92.24187573109475</v>
      </c>
    </row>
    <row r="402" spans="1:9" s="8" customFormat="1" ht="38.25">
      <c r="A402" s="17" t="s">
        <v>427</v>
      </c>
      <c r="B402" s="4" t="s">
        <v>171</v>
      </c>
      <c r="C402" s="4" t="s">
        <v>142</v>
      </c>
      <c r="D402" s="4" t="s">
        <v>22</v>
      </c>
      <c r="E402" s="4" t="s">
        <v>366</v>
      </c>
      <c r="F402" s="4"/>
      <c r="G402" s="44">
        <f>G403</f>
        <v>166000</v>
      </c>
      <c r="H402" s="44">
        <f>H403</f>
        <v>166000</v>
      </c>
      <c r="I402" s="48">
        <f t="shared" si="22"/>
        <v>100</v>
      </c>
    </row>
    <row r="403" spans="1:9" s="8" customFormat="1" ht="23.25" customHeight="1">
      <c r="A403" s="21" t="s">
        <v>270</v>
      </c>
      <c r="B403" s="4" t="s">
        <v>171</v>
      </c>
      <c r="C403" s="4" t="s">
        <v>142</v>
      </c>
      <c r="D403" s="4" t="s">
        <v>22</v>
      </c>
      <c r="E403" s="4" t="s">
        <v>366</v>
      </c>
      <c r="F403" s="4" t="s">
        <v>271</v>
      </c>
      <c r="G403" s="44">
        <v>166000</v>
      </c>
      <c r="H403" s="44">
        <v>166000</v>
      </c>
      <c r="I403" s="48">
        <f t="shared" si="22"/>
        <v>100</v>
      </c>
    </row>
    <row r="404" spans="1:9" s="8" customFormat="1" ht="26.25" customHeight="1">
      <c r="A404" s="17" t="s">
        <v>302</v>
      </c>
      <c r="B404" s="4" t="s">
        <v>171</v>
      </c>
      <c r="C404" s="4" t="s">
        <v>142</v>
      </c>
      <c r="D404" s="4" t="s">
        <v>22</v>
      </c>
      <c r="E404" s="4" t="s">
        <v>191</v>
      </c>
      <c r="F404" s="4"/>
      <c r="G404" s="44">
        <f>SUM(G405:G408)</f>
        <v>560650</v>
      </c>
      <c r="H404" s="44">
        <f>SUM(H405:H408)</f>
        <v>504275.59</v>
      </c>
      <c r="I404" s="48">
        <f t="shared" si="22"/>
        <v>89.94481227147062</v>
      </c>
    </row>
    <row r="405" spans="1:9" s="8" customFormat="1" ht="42" customHeight="1">
      <c r="A405" s="17" t="s">
        <v>224</v>
      </c>
      <c r="B405" s="4" t="s">
        <v>171</v>
      </c>
      <c r="C405" s="4" t="s">
        <v>142</v>
      </c>
      <c r="D405" s="4" t="s">
        <v>22</v>
      </c>
      <c r="E405" s="4" t="s">
        <v>191</v>
      </c>
      <c r="F405" s="4" t="s">
        <v>222</v>
      </c>
      <c r="G405" s="44">
        <v>15850</v>
      </c>
      <c r="H405" s="44">
        <v>15810</v>
      </c>
      <c r="I405" s="48">
        <f t="shared" si="22"/>
        <v>99.74763406940063</v>
      </c>
    </row>
    <row r="406" spans="1:9" s="8" customFormat="1" ht="15.75" customHeight="1">
      <c r="A406" s="17" t="s">
        <v>225</v>
      </c>
      <c r="B406" s="4" t="s">
        <v>171</v>
      </c>
      <c r="C406" s="4" t="s">
        <v>142</v>
      </c>
      <c r="D406" s="4" t="s">
        <v>22</v>
      </c>
      <c r="E406" s="4" t="s">
        <v>191</v>
      </c>
      <c r="F406" s="4" t="s">
        <v>223</v>
      </c>
      <c r="G406" s="44">
        <f>435849.44+15670</f>
        <v>451519.44</v>
      </c>
      <c r="H406" s="44">
        <f>11800+383433.59</f>
        <v>395233.59</v>
      </c>
      <c r="I406" s="48">
        <f t="shared" si="22"/>
        <v>87.53412477655448</v>
      </c>
    </row>
    <row r="407" spans="1:9" s="8" customFormat="1" ht="15.75" customHeight="1">
      <c r="A407" s="23" t="s">
        <v>236</v>
      </c>
      <c r="B407" s="4" t="s">
        <v>171</v>
      </c>
      <c r="C407" s="4" t="s">
        <v>142</v>
      </c>
      <c r="D407" s="4" t="s">
        <v>22</v>
      </c>
      <c r="E407" s="4" t="s">
        <v>191</v>
      </c>
      <c r="F407" s="4" t="s">
        <v>235</v>
      </c>
      <c r="G407" s="44">
        <v>25330.56</v>
      </c>
      <c r="H407" s="44">
        <v>25282</v>
      </c>
      <c r="I407" s="48">
        <f t="shared" si="22"/>
        <v>99.80829480279945</v>
      </c>
    </row>
    <row r="408" spans="1:9" s="8" customFormat="1" ht="28.5" customHeight="1">
      <c r="A408" s="21" t="s">
        <v>270</v>
      </c>
      <c r="B408" s="4" t="s">
        <v>171</v>
      </c>
      <c r="C408" s="4" t="s">
        <v>142</v>
      </c>
      <c r="D408" s="4" t="s">
        <v>22</v>
      </c>
      <c r="E408" s="4" t="s">
        <v>191</v>
      </c>
      <c r="F408" s="4" t="s">
        <v>271</v>
      </c>
      <c r="G408" s="44">
        <f>57950+10000</f>
        <v>67950</v>
      </c>
      <c r="H408" s="44">
        <f>57950+10000</f>
        <v>67950</v>
      </c>
      <c r="I408" s="48">
        <f t="shared" si="22"/>
        <v>100</v>
      </c>
    </row>
    <row r="409" spans="1:9" s="8" customFormat="1" ht="15.75" customHeight="1">
      <c r="A409" s="17" t="s">
        <v>192</v>
      </c>
      <c r="B409" s="4" t="s">
        <v>171</v>
      </c>
      <c r="C409" s="4" t="s">
        <v>142</v>
      </c>
      <c r="D409" s="4" t="s">
        <v>49</v>
      </c>
      <c r="E409" s="4"/>
      <c r="F409" s="4"/>
      <c r="G409" s="44">
        <f>G410+G414</f>
        <v>3919295</v>
      </c>
      <c r="H409" s="44">
        <f>H410+H414</f>
        <v>2971572.8600000003</v>
      </c>
      <c r="I409" s="48">
        <f t="shared" si="22"/>
        <v>75.81906592894897</v>
      </c>
    </row>
    <row r="410" spans="1:9" s="8" customFormat="1" ht="27" customHeight="1">
      <c r="A410" s="17" t="s">
        <v>23</v>
      </c>
      <c r="B410" s="4" t="s">
        <v>171</v>
      </c>
      <c r="C410" s="4" t="s">
        <v>142</v>
      </c>
      <c r="D410" s="4" t="s">
        <v>49</v>
      </c>
      <c r="E410" s="4" t="s">
        <v>30</v>
      </c>
      <c r="F410" s="4"/>
      <c r="G410" s="44">
        <f>G411</f>
        <v>925093</v>
      </c>
      <c r="H410" s="44">
        <f>H411</f>
        <v>695101.81</v>
      </c>
      <c r="I410" s="48">
        <f t="shared" si="22"/>
        <v>75.13858714745437</v>
      </c>
    </row>
    <row r="411" spans="1:9" s="8" customFormat="1" ht="13.5">
      <c r="A411" s="17" t="s">
        <v>10</v>
      </c>
      <c r="B411" s="4" t="s">
        <v>171</v>
      </c>
      <c r="C411" s="4" t="s">
        <v>158</v>
      </c>
      <c r="D411" s="4" t="s">
        <v>49</v>
      </c>
      <c r="E411" s="4" t="s">
        <v>31</v>
      </c>
      <c r="F411" s="4"/>
      <c r="G411" s="44">
        <f>G412+G413</f>
        <v>925093</v>
      </c>
      <c r="H411" s="44">
        <f>H412+H413</f>
        <v>695101.81</v>
      </c>
      <c r="I411" s="48">
        <f t="shared" si="22"/>
        <v>75.13858714745437</v>
      </c>
    </row>
    <row r="412" spans="1:9" s="8" customFormat="1" ht="39.75" customHeight="1">
      <c r="A412" s="17" t="s">
        <v>224</v>
      </c>
      <c r="B412" s="4" t="s">
        <v>171</v>
      </c>
      <c r="C412" s="4" t="s">
        <v>142</v>
      </c>
      <c r="D412" s="4" t="s">
        <v>49</v>
      </c>
      <c r="E412" s="4" t="s">
        <v>31</v>
      </c>
      <c r="F412" s="4" t="s">
        <v>222</v>
      </c>
      <c r="G412" s="44">
        <f>885653+22140</f>
        <v>907793</v>
      </c>
      <c r="H412" s="44">
        <v>684532.14</v>
      </c>
      <c r="I412" s="48">
        <f t="shared" si="22"/>
        <v>75.40619282149125</v>
      </c>
    </row>
    <row r="413" spans="1:9" s="8" customFormat="1" ht="13.5">
      <c r="A413" s="17" t="s">
        <v>225</v>
      </c>
      <c r="B413" s="4" t="s">
        <v>171</v>
      </c>
      <c r="C413" s="4" t="s">
        <v>142</v>
      </c>
      <c r="D413" s="4" t="s">
        <v>49</v>
      </c>
      <c r="E413" s="4" t="s">
        <v>31</v>
      </c>
      <c r="F413" s="4" t="s">
        <v>223</v>
      </c>
      <c r="G413" s="44">
        <f>16400+900</f>
        <v>17300</v>
      </c>
      <c r="H413" s="44">
        <f>9669.67+900</f>
        <v>10569.67</v>
      </c>
      <c r="I413" s="48">
        <f t="shared" si="22"/>
        <v>61.09635838150289</v>
      </c>
    </row>
    <row r="414" spans="1:9" s="8" customFormat="1" ht="24.75" customHeight="1">
      <c r="A414" s="18" t="s">
        <v>82</v>
      </c>
      <c r="B414" s="4" t="s">
        <v>171</v>
      </c>
      <c r="C414" s="4" t="s">
        <v>142</v>
      </c>
      <c r="D414" s="4" t="s">
        <v>49</v>
      </c>
      <c r="E414" s="4" t="s">
        <v>80</v>
      </c>
      <c r="F414" s="4"/>
      <c r="G414" s="44">
        <f>G415</f>
        <v>2994202</v>
      </c>
      <c r="H414" s="44">
        <f>H415</f>
        <v>2276471.0500000003</v>
      </c>
      <c r="I414" s="48">
        <f t="shared" si="22"/>
        <v>76.02930764190259</v>
      </c>
    </row>
    <row r="415" spans="1:9" s="8" customFormat="1" ht="13.5">
      <c r="A415" s="24" t="s">
        <v>174</v>
      </c>
      <c r="B415" s="4" t="s">
        <v>171</v>
      </c>
      <c r="C415" s="4" t="s">
        <v>142</v>
      </c>
      <c r="D415" s="4" t="s">
        <v>49</v>
      </c>
      <c r="E415" s="4" t="s">
        <v>81</v>
      </c>
      <c r="F415" s="4"/>
      <c r="G415" s="44">
        <f>SUM(G416:G418)</f>
        <v>2994202</v>
      </c>
      <c r="H415" s="44">
        <f>SUM(H416:H418)</f>
        <v>2276471.0500000003</v>
      </c>
      <c r="I415" s="48">
        <f t="shared" si="22"/>
        <v>76.02930764190259</v>
      </c>
    </row>
    <row r="416" spans="1:9" s="8" customFormat="1" ht="44.25" customHeight="1">
      <c r="A416" s="17" t="s">
        <v>224</v>
      </c>
      <c r="B416" s="4" t="s">
        <v>171</v>
      </c>
      <c r="C416" s="4" t="s">
        <v>142</v>
      </c>
      <c r="D416" s="4" t="s">
        <v>49</v>
      </c>
      <c r="E416" s="4" t="s">
        <v>81</v>
      </c>
      <c r="F416" s="4" t="s">
        <v>222</v>
      </c>
      <c r="G416" s="44">
        <f>2723050+640+52500+15860</f>
        <v>2792050</v>
      </c>
      <c r="H416" s="44">
        <f>2121041.47+449.73</f>
        <v>2121491.2</v>
      </c>
      <c r="I416" s="48">
        <f t="shared" si="22"/>
        <v>75.98328110169948</v>
      </c>
    </row>
    <row r="417" spans="1:9" s="8" customFormat="1" ht="14.25" customHeight="1">
      <c r="A417" s="17" t="s">
        <v>225</v>
      </c>
      <c r="B417" s="4" t="s">
        <v>171</v>
      </c>
      <c r="C417" s="4" t="s">
        <v>142</v>
      </c>
      <c r="D417" s="4" t="s">
        <v>49</v>
      </c>
      <c r="E417" s="4" t="s">
        <v>81</v>
      </c>
      <c r="F417" s="4" t="s">
        <v>223</v>
      </c>
      <c r="G417" s="44">
        <f>185665.08+13738.92</f>
        <v>199404</v>
      </c>
      <c r="H417" s="44">
        <f>142163.84+10884.32</f>
        <v>153048.16</v>
      </c>
      <c r="I417" s="48">
        <f t="shared" si="22"/>
        <v>76.7528033539949</v>
      </c>
    </row>
    <row r="418" spans="1:9" s="8" customFormat="1" ht="14.25" customHeight="1">
      <c r="A418" s="17" t="s">
        <v>230</v>
      </c>
      <c r="B418" s="4" t="s">
        <v>171</v>
      </c>
      <c r="C418" s="4" t="s">
        <v>142</v>
      </c>
      <c r="D418" s="4" t="s">
        <v>49</v>
      </c>
      <c r="E418" s="4" t="s">
        <v>81</v>
      </c>
      <c r="F418" s="4" t="s">
        <v>229</v>
      </c>
      <c r="G418" s="44">
        <f>2538+210</f>
        <v>2748</v>
      </c>
      <c r="H418" s="44">
        <f>1726.48+205.21</f>
        <v>1931.69</v>
      </c>
      <c r="I418" s="48">
        <f t="shared" si="22"/>
        <v>70.29439592430859</v>
      </c>
    </row>
    <row r="419" spans="1:9" s="8" customFormat="1" ht="14.25" customHeight="1">
      <c r="A419" s="35" t="s">
        <v>161</v>
      </c>
      <c r="B419" s="5" t="s">
        <v>99</v>
      </c>
      <c r="C419" s="5"/>
      <c r="D419" s="5"/>
      <c r="E419" s="5"/>
      <c r="F419" s="5"/>
      <c r="G419" s="43">
        <f>G420+G432</f>
        <v>206506293.7</v>
      </c>
      <c r="H419" s="43">
        <f>H420+H432</f>
        <v>155509875.48</v>
      </c>
      <c r="I419" s="48">
        <f t="shared" si="22"/>
        <v>75.3051506051992</v>
      </c>
    </row>
    <row r="420" spans="1:9" s="8" customFormat="1" ht="13.5">
      <c r="A420" s="16" t="s">
        <v>63</v>
      </c>
      <c r="B420" s="4" t="s">
        <v>99</v>
      </c>
      <c r="C420" s="4" t="s">
        <v>64</v>
      </c>
      <c r="D420" s="4"/>
      <c r="E420" s="4"/>
      <c r="F420" s="4"/>
      <c r="G420" s="44">
        <f>G425+G421</f>
        <v>34575860</v>
      </c>
      <c r="H420" s="44">
        <f>H425+H421</f>
        <v>22283718.79</v>
      </c>
      <c r="I420" s="48">
        <f t="shared" si="22"/>
        <v>64.44877666094206</v>
      </c>
    </row>
    <row r="421" spans="1:9" s="8" customFormat="1" ht="13.5">
      <c r="A421" s="16" t="s">
        <v>66</v>
      </c>
      <c r="B421" s="4" t="s">
        <v>99</v>
      </c>
      <c r="C421" s="4" t="s">
        <v>64</v>
      </c>
      <c r="D421" s="4" t="s">
        <v>8</v>
      </c>
      <c r="E421" s="4"/>
      <c r="F421" s="4"/>
      <c r="G421" s="44">
        <f aca="true" t="shared" si="23" ref="G421:H423">G422</f>
        <v>800000</v>
      </c>
      <c r="H421" s="44">
        <f t="shared" si="23"/>
        <v>520080.5</v>
      </c>
      <c r="I421" s="48">
        <f t="shared" si="22"/>
        <v>65.0100625</v>
      </c>
    </row>
    <row r="422" spans="1:9" s="8" customFormat="1" ht="13.5">
      <c r="A422" s="16" t="s">
        <v>233</v>
      </c>
      <c r="B422" s="4" t="s">
        <v>99</v>
      </c>
      <c r="C422" s="4" t="s">
        <v>64</v>
      </c>
      <c r="D422" s="4" t="s">
        <v>8</v>
      </c>
      <c r="E422" s="4" t="s">
        <v>37</v>
      </c>
      <c r="F422" s="4"/>
      <c r="G422" s="44">
        <f t="shared" si="23"/>
        <v>800000</v>
      </c>
      <c r="H422" s="44">
        <f t="shared" si="23"/>
        <v>520080.5</v>
      </c>
      <c r="I422" s="48">
        <f t="shared" si="22"/>
        <v>65.0100625</v>
      </c>
    </row>
    <row r="423" spans="1:9" s="8" customFormat="1" ht="25.5">
      <c r="A423" s="21" t="s">
        <v>364</v>
      </c>
      <c r="B423" s="4" t="s">
        <v>99</v>
      </c>
      <c r="C423" s="4" t="s">
        <v>64</v>
      </c>
      <c r="D423" s="4" t="s">
        <v>8</v>
      </c>
      <c r="E423" s="4" t="s">
        <v>365</v>
      </c>
      <c r="F423" s="4"/>
      <c r="G423" s="44">
        <f t="shared" si="23"/>
        <v>800000</v>
      </c>
      <c r="H423" s="44">
        <f t="shared" si="23"/>
        <v>520080.5</v>
      </c>
      <c r="I423" s="48">
        <f t="shared" si="22"/>
        <v>65.0100625</v>
      </c>
    </row>
    <row r="424" spans="1:9" s="8" customFormat="1" ht="13.5">
      <c r="A424" s="23" t="s">
        <v>236</v>
      </c>
      <c r="B424" s="4" t="s">
        <v>99</v>
      </c>
      <c r="C424" s="4" t="s">
        <v>64</v>
      </c>
      <c r="D424" s="4" t="s">
        <v>8</v>
      </c>
      <c r="E424" s="4" t="s">
        <v>365</v>
      </c>
      <c r="F424" s="4" t="s">
        <v>235</v>
      </c>
      <c r="G424" s="44">
        <v>800000</v>
      </c>
      <c r="H424" s="44">
        <v>520080.5</v>
      </c>
      <c r="I424" s="48">
        <f t="shared" si="22"/>
        <v>65.0100625</v>
      </c>
    </row>
    <row r="425" spans="1:9" s="8" customFormat="1" ht="13.5">
      <c r="A425" s="23" t="s">
        <v>68</v>
      </c>
      <c r="B425" s="4" t="s">
        <v>99</v>
      </c>
      <c r="C425" s="4" t="s">
        <v>64</v>
      </c>
      <c r="D425" s="4" t="s">
        <v>22</v>
      </c>
      <c r="E425" s="4"/>
      <c r="F425" s="4"/>
      <c r="G425" s="44">
        <f>G426</f>
        <v>33775860</v>
      </c>
      <c r="H425" s="44">
        <f>H426</f>
        <v>21763638.29</v>
      </c>
      <c r="I425" s="48">
        <f t="shared" si="22"/>
        <v>64.4354822941592</v>
      </c>
    </row>
    <row r="426" spans="1:9" s="8" customFormat="1" ht="25.5">
      <c r="A426" s="17" t="s">
        <v>253</v>
      </c>
      <c r="B426" s="4" t="s">
        <v>99</v>
      </c>
      <c r="C426" s="4" t="s">
        <v>64</v>
      </c>
      <c r="D426" s="4" t="s">
        <v>22</v>
      </c>
      <c r="E426" s="4" t="s">
        <v>254</v>
      </c>
      <c r="F426" s="4"/>
      <c r="G426" s="44">
        <f>G427</f>
        <v>33775860</v>
      </c>
      <c r="H426" s="44">
        <f>H427</f>
        <v>21763638.29</v>
      </c>
      <c r="I426" s="48">
        <f t="shared" si="22"/>
        <v>64.4354822941592</v>
      </c>
    </row>
    <row r="427" spans="1:9" s="8" customFormat="1" ht="81.75" customHeight="1">
      <c r="A427" s="31" t="s">
        <v>304</v>
      </c>
      <c r="B427" s="4" t="s">
        <v>99</v>
      </c>
      <c r="C427" s="4" t="s">
        <v>64</v>
      </c>
      <c r="D427" s="4" t="s">
        <v>22</v>
      </c>
      <c r="E427" s="4" t="s">
        <v>303</v>
      </c>
      <c r="F427" s="4"/>
      <c r="G427" s="44">
        <f>G429+G430+G431</f>
        <v>33775860</v>
      </c>
      <c r="H427" s="44">
        <f>H429+H430+H431</f>
        <v>21763638.29</v>
      </c>
      <c r="I427" s="48">
        <f t="shared" si="22"/>
        <v>64.4354822941592</v>
      </c>
    </row>
    <row r="428" spans="1:9" s="8" customFormat="1" ht="42.75" customHeight="1">
      <c r="A428" s="31" t="s">
        <v>305</v>
      </c>
      <c r="B428" s="4" t="s">
        <v>99</v>
      </c>
      <c r="C428" s="4" t="s">
        <v>64</v>
      </c>
      <c r="D428" s="4" t="s">
        <v>22</v>
      </c>
      <c r="E428" s="4" t="s">
        <v>306</v>
      </c>
      <c r="F428" s="4"/>
      <c r="G428" s="44">
        <f>SUM(G429:G431)</f>
        <v>33775860</v>
      </c>
      <c r="H428" s="44">
        <f>SUM(H429:H431)</f>
        <v>21763638.29</v>
      </c>
      <c r="I428" s="48">
        <f t="shared" si="22"/>
        <v>64.4354822941592</v>
      </c>
    </row>
    <row r="429" spans="1:9" s="8" customFormat="1" ht="42.75" customHeight="1">
      <c r="A429" s="17" t="s">
        <v>224</v>
      </c>
      <c r="B429" s="4" t="s">
        <v>99</v>
      </c>
      <c r="C429" s="4" t="s">
        <v>64</v>
      </c>
      <c r="D429" s="4" t="s">
        <v>22</v>
      </c>
      <c r="E429" s="4" t="s">
        <v>306</v>
      </c>
      <c r="F429" s="4" t="s">
        <v>222</v>
      </c>
      <c r="G429" s="44">
        <f>22016390+690</f>
        <v>22017080</v>
      </c>
      <c r="H429" s="44">
        <f>16400530.38+460</f>
        <v>16400990.38</v>
      </c>
      <c r="I429" s="48">
        <f t="shared" si="22"/>
        <v>74.49212329700397</v>
      </c>
    </row>
    <row r="430" spans="1:9" s="8" customFormat="1" ht="13.5">
      <c r="A430" s="17" t="s">
        <v>225</v>
      </c>
      <c r="B430" s="4" t="s">
        <v>99</v>
      </c>
      <c r="C430" s="4" t="s">
        <v>64</v>
      </c>
      <c r="D430" s="4" t="s">
        <v>22</v>
      </c>
      <c r="E430" s="4" t="s">
        <v>306</v>
      </c>
      <c r="F430" s="4" t="s">
        <v>223</v>
      </c>
      <c r="G430" s="44">
        <v>10885186</v>
      </c>
      <c r="H430" s="44">
        <v>4806927.41</v>
      </c>
      <c r="I430" s="48">
        <f t="shared" si="22"/>
        <v>44.1602689196124</v>
      </c>
    </row>
    <row r="431" spans="1:9" s="8" customFormat="1" ht="13.5">
      <c r="A431" s="17" t="s">
        <v>230</v>
      </c>
      <c r="B431" s="4" t="s">
        <v>99</v>
      </c>
      <c r="C431" s="4" t="s">
        <v>64</v>
      </c>
      <c r="D431" s="4" t="s">
        <v>22</v>
      </c>
      <c r="E431" s="4" t="s">
        <v>306</v>
      </c>
      <c r="F431" s="4" t="s">
        <v>229</v>
      </c>
      <c r="G431" s="44">
        <f>817742+55852</f>
        <v>873594</v>
      </c>
      <c r="H431" s="44">
        <f>532310+23410.5</f>
        <v>555720.5</v>
      </c>
      <c r="I431" s="48">
        <f t="shared" si="22"/>
        <v>63.613131500445284</v>
      </c>
    </row>
    <row r="432" spans="1:9" s="8" customFormat="1" ht="13.5">
      <c r="A432" s="16" t="s">
        <v>38</v>
      </c>
      <c r="B432" s="4" t="s">
        <v>99</v>
      </c>
      <c r="C432" s="4" t="s">
        <v>36</v>
      </c>
      <c r="D432" s="4"/>
      <c r="E432" s="4"/>
      <c r="F432" s="4"/>
      <c r="G432" s="44">
        <f>G433+G438+G497+G506</f>
        <v>171930433.7</v>
      </c>
      <c r="H432" s="44">
        <f>H433+H438+H497+H506</f>
        <v>133226156.69</v>
      </c>
      <c r="I432" s="48">
        <f t="shared" si="22"/>
        <v>77.4884084352775</v>
      </c>
    </row>
    <row r="433" spans="1:9" s="8" customFormat="1" ht="13.5">
      <c r="A433" s="23" t="s">
        <v>100</v>
      </c>
      <c r="B433" s="4" t="s">
        <v>99</v>
      </c>
      <c r="C433" s="4" t="s">
        <v>36</v>
      </c>
      <c r="D433" s="4" t="s">
        <v>22</v>
      </c>
      <c r="E433" s="4"/>
      <c r="F433" s="4"/>
      <c r="G433" s="44">
        <f>G434</f>
        <v>10746800</v>
      </c>
      <c r="H433" s="44">
        <f>H434</f>
        <v>8004800</v>
      </c>
      <c r="I433" s="48">
        <f t="shared" si="22"/>
        <v>74.48542822049355</v>
      </c>
    </row>
    <row r="434" spans="1:9" s="8" customFormat="1" ht="13.5">
      <c r="A434" s="18" t="s">
        <v>101</v>
      </c>
      <c r="B434" s="4" t="s">
        <v>99</v>
      </c>
      <c r="C434" s="4" t="s">
        <v>36</v>
      </c>
      <c r="D434" s="4" t="s">
        <v>22</v>
      </c>
      <c r="E434" s="4" t="s">
        <v>135</v>
      </c>
      <c r="F434" s="4"/>
      <c r="G434" s="44">
        <f>G437</f>
        <v>10746800</v>
      </c>
      <c r="H434" s="44">
        <f>H437</f>
        <v>8004800</v>
      </c>
      <c r="I434" s="48">
        <f t="shared" si="22"/>
        <v>74.48542822049355</v>
      </c>
    </row>
    <row r="435" spans="1:9" s="3" customFormat="1" ht="13.5">
      <c r="A435" s="24" t="s">
        <v>176</v>
      </c>
      <c r="B435" s="4" t="s">
        <v>99</v>
      </c>
      <c r="C435" s="4" t="s">
        <v>36</v>
      </c>
      <c r="D435" s="4" t="s">
        <v>22</v>
      </c>
      <c r="E435" s="4" t="s">
        <v>194</v>
      </c>
      <c r="F435" s="4"/>
      <c r="G435" s="44">
        <f>G436</f>
        <v>10746800</v>
      </c>
      <c r="H435" s="44">
        <f>H436</f>
        <v>8004800</v>
      </c>
      <c r="I435" s="48">
        <f t="shared" si="22"/>
        <v>74.48542822049355</v>
      </c>
    </row>
    <row r="436" spans="1:9" s="3" customFormat="1" ht="13.5">
      <c r="A436" s="23" t="s">
        <v>152</v>
      </c>
      <c r="B436" s="4" t="s">
        <v>99</v>
      </c>
      <c r="C436" s="4" t="s">
        <v>36</v>
      </c>
      <c r="D436" s="4" t="s">
        <v>22</v>
      </c>
      <c r="E436" s="4" t="s">
        <v>193</v>
      </c>
      <c r="F436" s="4"/>
      <c r="G436" s="44">
        <f>G437</f>
        <v>10746800</v>
      </c>
      <c r="H436" s="44">
        <f>H437</f>
        <v>8004800</v>
      </c>
      <c r="I436" s="48">
        <f t="shared" si="22"/>
        <v>74.48542822049355</v>
      </c>
    </row>
    <row r="437" spans="1:9" s="3" customFormat="1" ht="26.25" customHeight="1">
      <c r="A437" s="21" t="s">
        <v>270</v>
      </c>
      <c r="B437" s="4" t="s">
        <v>99</v>
      </c>
      <c r="C437" s="4" t="s">
        <v>36</v>
      </c>
      <c r="D437" s="4" t="s">
        <v>22</v>
      </c>
      <c r="E437" s="4" t="s">
        <v>193</v>
      </c>
      <c r="F437" s="4" t="s">
        <v>271</v>
      </c>
      <c r="G437" s="44">
        <v>10746800</v>
      </c>
      <c r="H437" s="44">
        <v>8004800</v>
      </c>
      <c r="I437" s="48">
        <f t="shared" si="22"/>
        <v>74.48542822049355</v>
      </c>
    </row>
    <row r="438" spans="1:9" s="3" customFormat="1" ht="13.5">
      <c r="A438" s="23" t="s">
        <v>18</v>
      </c>
      <c r="B438" s="4" t="s">
        <v>99</v>
      </c>
      <c r="C438" s="4" t="s">
        <v>36</v>
      </c>
      <c r="D438" s="4" t="s">
        <v>21</v>
      </c>
      <c r="E438" s="4"/>
      <c r="F438" s="4"/>
      <c r="G438" s="44">
        <f>G439+G442+G461+G484</f>
        <v>139709320</v>
      </c>
      <c r="H438" s="44">
        <f>H439+H442+H461+H484</f>
        <v>108624762.47999999</v>
      </c>
      <c r="I438" s="48">
        <f t="shared" si="22"/>
        <v>77.75054841008459</v>
      </c>
    </row>
    <row r="439" spans="1:9" s="3" customFormat="1" ht="15.75" customHeight="1">
      <c r="A439" s="23" t="s">
        <v>154</v>
      </c>
      <c r="B439" s="4" t="s">
        <v>99</v>
      </c>
      <c r="C439" s="4" t="s">
        <v>36</v>
      </c>
      <c r="D439" s="4" t="s">
        <v>21</v>
      </c>
      <c r="E439" s="4" t="s">
        <v>153</v>
      </c>
      <c r="F439" s="4"/>
      <c r="G439" s="44">
        <f>G440</f>
        <v>4224000</v>
      </c>
      <c r="H439" s="44">
        <f>H440</f>
        <v>3414054.49</v>
      </c>
      <c r="I439" s="48">
        <f t="shared" si="22"/>
        <v>80.82515364583334</v>
      </c>
    </row>
    <row r="440" spans="1:9" s="3" customFormat="1" ht="38.25" customHeight="1">
      <c r="A440" s="23" t="s">
        <v>156</v>
      </c>
      <c r="B440" s="4" t="s">
        <v>99</v>
      </c>
      <c r="C440" s="4" t="s">
        <v>36</v>
      </c>
      <c r="D440" s="4" t="s">
        <v>21</v>
      </c>
      <c r="E440" s="4" t="s">
        <v>155</v>
      </c>
      <c r="F440" s="4"/>
      <c r="G440" s="44">
        <f>G441</f>
        <v>4224000</v>
      </c>
      <c r="H440" s="44">
        <f>H441</f>
        <v>3414054.49</v>
      </c>
      <c r="I440" s="48">
        <f t="shared" si="22"/>
        <v>80.82515364583334</v>
      </c>
    </row>
    <row r="441" spans="1:9" s="3" customFormat="1" ht="13.5">
      <c r="A441" s="23" t="s">
        <v>236</v>
      </c>
      <c r="B441" s="4" t="s">
        <v>99</v>
      </c>
      <c r="C441" s="4" t="s">
        <v>36</v>
      </c>
      <c r="D441" s="4" t="s">
        <v>21</v>
      </c>
      <c r="E441" s="4" t="s">
        <v>155</v>
      </c>
      <c r="F441" s="4" t="s">
        <v>235</v>
      </c>
      <c r="G441" s="44">
        <v>4224000</v>
      </c>
      <c r="H441" s="44">
        <v>3414054.49</v>
      </c>
      <c r="I441" s="48">
        <f t="shared" si="22"/>
        <v>80.82515364583334</v>
      </c>
    </row>
    <row r="442" spans="1:9" s="3" customFormat="1" ht="13.5">
      <c r="A442" s="16" t="s">
        <v>103</v>
      </c>
      <c r="B442" s="4" t="s">
        <v>99</v>
      </c>
      <c r="C442" s="4" t="s">
        <v>36</v>
      </c>
      <c r="D442" s="4" t="s">
        <v>21</v>
      </c>
      <c r="E442" s="4" t="s">
        <v>102</v>
      </c>
      <c r="F442" s="4"/>
      <c r="G442" s="44">
        <f>G443+G446+G448+G451+G454+G457</f>
        <v>39025220</v>
      </c>
      <c r="H442" s="44">
        <f>H443+H446+H448+H451+H454+H457</f>
        <v>28398481.66</v>
      </c>
      <c r="I442" s="48">
        <f t="shared" si="22"/>
        <v>72.76956199093817</v>
      </c>
    </row>
    <row r="443" spans="1:9" s="3" customFormat="1" ht="25.5">
      <c r="A443" s="23" t="s">
        <v>105</v>
      </c>
      <c r="B443" s="4" t="s">
        <v>99</v>
      </c>
      <c r="C443" s="4" t="s">
        <v>36</v>
      </c>
      <c r="D443" s="4" t="s">
        <v>21</v>
      </c>
      <c r="E443" s="4" t="s">
        <v>104</v>
      </c>
      <c r="F443" s="4"/>
      <c r="G443" s="44">
        <f>SUM(G444:G445)</f>
        <v>12413820</v>
      </c>
      <c r="H443" s="44">
        <f>SUM(H444:H445)</f>
        <v>9878750.959999999</v>
      </c>
      <c r="I443" s="48">
        <f t="shared" si="22"/>
        <v>79.57865475735912</v>
      </c>
    </row>
    <row r="444" spans="1:9" s="3" customFormat="1" ht="13.5">
      <c r="A444" s="17" t="s">
        <v>225</v>
      </c>
      <c r="B444" s="4" t="s">
        <v>99</v>
      </c>
      <c r="C444" s="4" t="s">
        <v>36</v>
      </c>
      <c r="D444" s="4" t="s">
        <v>21</v>
      </c>
      <c r="E444" s="4" t="s">
        <v>104</v>
      </c>
      <c r="F444" s="4" t="s">
        <v>223</v>
      </c>
      <c r="G444" s="44">
        <v>207400</v>
      </c>
      <c r="H444" s="44">
        <v>161703.84</v>
      </c>
      <c r="I444" s="48">
        <f t="shared" si="22"/>
        <v>77.96713596914175</v>
      </c>
    </row>
    <row r="445" spans="1:9" s="3" customFormat="1" ht="13.5">
      <c r="A445" s="23" t="s">
        <v>236</v>
      </c>
      <c r="B445" s="4" t="s">
        <v>99</v>
      </c>
      <c r="C445" s="4" t="s">
        <v>36</v>
      </c>
      <c r="D445" s="4" t="s">
        <v>21</v>
      </c>
      <c r="E445" s="4" t="s">
        <v>104</v>
      </c>
      <c r="F445" s="4" t="s">
        <v>235</v>
      </c>
      <c r="G445" s="44">
        <v>12206420</v>
      </c>
      <c r="H445" s="44">
        <v>9717047.12</v>
      </c>
      <c r="I445" s="48">
        <f t="shared" si="22"/>
        <v>79.60603616785265</v>
      </c>
    </row>
    <row r="446" spans="1:9" s="3" customFormat="1" ht="25.5">
      <c r="A446" s="23" t="s">
        <v>308</v>
      </c>
      <c r="B446" s="4" t="s">
        <v>99</v>
      </c>
      <c r="C446" s="4" t="s">
        <v>36</v>
      </c>
      <c r="D446" s="4" t="s">
        <v>21</v>
      </c>
      <c r="E446" s="4" t="s">
        <v>307</v>
      </c>
      <c r="F446" s="4"/>
      <c r="G446" s="44">
        <f>G447</f>
        <v>728400</v>
      </c>
      <c r="H446" s="44">
        <f>H447</f>
        <v>415420.56</v>
      </c>
      <c r="I446" s="48">
        <f t="shared" si="22"/>
        <v>57.03192751235585</v>
      </c>
    </row>
    <row r="447" spans="1:9" s="3" customFormat="1" ht="13.5">
      <c r="A447" s="23" t="s">
        <v>236</v>
      </c>
      <c r="B447" s="4" t="s">
        <v>99</v>
      </c>
      <c r="C447" s="4" t="s">
        <v>36</v>
      </c>
      <c r="D447" s="4" t="s">
        <v>21</v>
      </c>
      <c r="E447" s="4" t="s">
        <v>307</v>
      </c>
      <c r="F447" s="4" t="s">
        <v>235</v>
      </c>
      <c r="G447" s="44">
        <v>728400</v>
      </c>
      <c r="H447" s="44">
        <v>415420.56</v>
      </c>
      <c r="I447" s="48">
        <f t="shared" si="22"/>
        <v>57.03192751235585</v>
      </c>
    </row>
    <row r="448" spans="1:9" s="3" customFormat="1" ht="25.5">
      <c r="A448" s="23" t="s">
        <v>332</v>
      </c>
      <c r="B448" s="4" t="s">
        <v>99</v>
      </c>
      <c r="C448" s="4" t="s">
        <v>36</v>
      </c>
      <c r="D448" s="4" t="s">
        <v>21</v>
      </c>
      <c r="E448" s="4" t="s">
        <v>333</v>
      </c>
      <c r="F448" s="4"/>
      <c r="G448" s="44">
        <f>SUM(G449:G450)</f>
        <v>2612200</v>
      </c>
      <c r="H448" s="44">
        <f>SUM(H449:H450)</f>
        <v>2612181.76</v>
      </c>
      <c r="I448" s="48">
        <f t="shared" si="22"/>
        <v>99.99930173799861</v>
      </c>
    </row>
    <row r="449" spans="1:9" s="3" customFormat="1" ht="13.5">
      <c r="A449" s="17" t="s">
        <v>225</v>
      </c>
      <c r="B449" s="4" t="s">
        <v>99</v>
      </c>
      <c r="C449" s="4" t="s">
        <v>36</v>
      </c>
      <c r="D449" s="4" t="s">
        <v>21</v>
      </c>
      <c r="E449" s="4" t="s">
        <v>333</v>
      </c>
      <c r="F449" s="4" t="s">
        <v>223</v>
      </c>
      <c r="G449" s="44">
        <v>38597.76</v>
      </c>
      <c r="H449" s="44">
        <v>38597.76</v>
      </c>
      <c r="I449" s="48">
        <f t="shared" si="22"/>
        <v>100</v>
      </c>
    </row>
    <row r="450" spans="1:9" s="3" customFormat="1" ht="13.5">
      <c r="A450" s="23" t="s">
        <v>236</v>
      </c>
      <c r="B450" s="4" t="s">
        <v>99</v>
      </c>
      <c r="C450" s="4" t="s">
        <v>36</v>
      </c>
      <c r="D450" s="4" t="s">
        <v>21</v>
      </c>
      <c r="E450" s="4" t="s">
        <v>333</v>
      </c>
      <c r="F450" s="4" t="s">
        <v>235</v>
      </c>
      <c r="G450" s="44">
        <v>2573602.24</v>
      </c>
      <c r="H450" s="44">
        <v>2573584</v>
      </c>
      <c r="I450" s="48">
        <f t="shared" si="22"/>
        <v>99.99929126577072</v>
      </c>
    </row>
    <row r="451" spans="1:9" s="3" customFormat="1" ht="25.5">
      <c r="A451" s="23" t="s">
        <v>239</v>
      </c>
      <c r="B451" s="4" t="s">
        <v>99</v>
      </c>
      <c r="C451" s="4" t="s">
        <v>36</v>
      </c>
      <c r="D451" s="4" t="s">
        <v>21</v>
      </c>
      <c r="E451" s="4" t="s">
        <v>240</v>
      </c>
      <c r="F451" s="4"/>
      <c r="G451" s="44">
        <f>SUM(G452:G453)</f>
        <v>22722200</v>
      </c>
      <c r="H451" s="44">
        <f>SUM(H452:H453)</f>
        <v>15144182.19</v>
      </c>
      <c r="I451" s="48">
        <f t="shared" si="22"/>
        <v>66.64927775479487</v>
      </c>
    </row>
    <row r="452" spans="1:9" s="3" customFormat="1" ht="13.5">
      <c r="A452" s="17" t="s">
        <v>225</v>
      </c>
      <c r="B452" s="4" t="s">
        <v>99</v>
      </c>
      <c r="C452" s="4" t="s">
        <v>36</v>
      </c>
      <c r="D452" s="4" t="s">
        <v>21</v>
      </c>
      <c r="E452" s="4" t="s">
        <v>240</v>
      </c>
      <c r="F452" s="4" t="s">
        <v>223</v>
      </c>
      <c r="G452" s="44">
        <v>530000</v>
      </c>
      <c r="H452" s="44">
        <v>211702.57</v>
      </c>
      <c r="I452" s="48">
        <f t="shared" si="22"/>
        <v>39.94388113207547</v>
      </c>
    </row>
    <row r="453" spans="1:9" s="3" customFormat="1" ht="13.5">
      <c r="A453" s="23" t="s">
        <v>236</v>
      </c>
      <c r="B453" s="4" t="s">
        <v>99</v>
      </c>
      <c r="C453" s="4" t="s">
        <v>36</v>
      </c>
      <c r="D453" s="4" t="s">
        <v>21</v>
      </c>
      <c r="E453" s="4" t="s">
        <v>240</v>
      </c>
      <c r="F453" s="4" t="s">
        <v>235</v>
      </c>
      <c r="G453" s="44">
        <v>22192200</v>
      </c>
      <c r="H453" s="44">
        <v>14932479.62</v>
      </c>
      <c r="I453" s="48">
        <f t="shared" si="22"/>
        <v>67.28706311226466</v>
      </c>
    </row>
    <row r="454" spans="1:9" s="3" customFormat="1" ht="23.25" customHeight="1">
      <c r="A454" s="23" t="s">
        <v>241</v>
      </c>
      <c r="B454" s="4" t="s">
        <v>99</v>
      </c>
      <c r="C454" s="4" t="s">
        <v>36</v>
      </c>
      <c r="D454" s="4" t="s">
        <v>21</v>
      </c>
      <c r="E454" s="4" t="s">
        <v>242</v>
      </c>
      <c r="F454" s="4"/>
      <c r="G454" s="44">
        <f>SUM(G455:G456)</f>
        <v>20000</v>
      </c>
      <c r="H454" s="44">
        <f>SUM(H455:H456)</f>
        <v>0</v>
      </c>
      <c r="I454" s="48">
        <f aca="true" t="shared" si="24" ref="I454:I517">H454/G454*100</f>
        <v>0</v>
      </c>
    </row>
    <row r="455" spans="1:9" s="3" customFormat="1" ht="14.25" customHeight="1">
      <c r="A455" s="17" t="s">
        <v>225</v>
      </c>
      <c r="B455" s="4" t="s">
        <v>99</v>
      </c>
      <c r="C455" s="4" t="s">
        <v>36</v>
      </c>
      <c r="D455" s="4" t="s">
        <v>21</v>
      </c>
      <c r="E455" s="4" t="s">
        <v>242</v>
      </c>
      <c r="F455" s="4" t="s">
        <v>223</v>
      </c>
      <c r="G455" s="44">
        <v>2300</v>
      </c>
      <c r="H455" s="44">
        <v>0</v>
      </c>
      <c r="I455" s="48">
        <f t="shared" si="24"/>
        <v>0</v>
      </c>
    </row>
    <row r="456" spans="1:9" s="3" customFormat="1" ht="16.5" customHeight="1">
      <c r="A456" s="23" t="s">
        <v>236</v>
      </c>
      <c r="B456" s="4" t="s">
        <v>99</v>
      </c>
      <c r="C456" s="4" t="s">
        <v>36</v>
      </c>
      <c r="D456" s="4" t="s">
        <v>21</v>
      </c>
      <c r="E456" s="4" t="s">
        <v>242</v>
      </c>
      <c r="F456" s="4" t="s">
        <v>235</v>
      </c>
      <c r="G456" s="44">
        <v>17700</v>
      </c>
      <c r="H456" s="44">
        <v>0</v>
      </c>
      <c r="I456" s="48">
        <f t="shared" si="24"/>
        <v>0</v>
      </c>
    </row>
    <row r="457" spans="1:9" s="3" customFormat="1" ht="13.5" customHeight="1">
      <c r="A457" s="28" t="s">
        <v>134</v>
      </c>
      <c r="B457" s="4" t="s">
        <v>99</v>
      </c>
      <c r="C457" s="4" t="s">
        <v>36</v>
      </c>
      <c r="D457" s="4" t="s">
        <v>21</v>
      </c>
      <c r="E457" s="4" t="s">
        <v>244</v>
      </c>
      <c r="F457" s="4"/>
      <c r="G457" s="44">
        <f>G458</f>
        <v>528600</v>
      </c>
      <c r="H457" s="44">
        <f>H458</f>
        <v>347946.19</v>
      </c>
      <c r="I457" s="48">
        <f t="shared" si="24"/>
        <v>65.8240995081347</v>
      </c>
    </row>
    <row r="458" spans="1:9" s="3" customFormat="1" ht="25.5">
      <c r="A458" s="23" t="s">
        <v>207</v>
      </c>
      <c r="B458" s="4" t="s">
        <v>99</v>
      </c>
      <c r="C458" s="4" t="s">
        <v>36</v>
      </c>
      <c r="D458" s="4" t="s">
        <v>21</v>
      </c>
      <c r="E458" s="4" t="s">
        <v>245</v>
      </c>
      <c r="F458" s="4"/>
      <c r="G458" s="44">
        <f>SUM(G459:G460)</f>
        <v>528600</v>
      </c>
      <c r="H458" s="44">
        <f>SUM(H459:H460)</f>
        <v>347946.19</v>
      </c>
      <c r="I458" s="48">
        <f t="shared" si="24"/>
        <v>65.8240995081347</v>
      </c>
    </row>
    <row r="459" spans="1:9" s="3" customFormat="1" ht="13.5">
      <c r="A459" s="17" t="s">
        <v>225</v>
      </c>
      <c r="B459" s="4" t="s">
        <v>99</v>
      </c>
      <c r="C459" s="4" t="s">
        <v>36</v>
      </c>
      <c r="D459" s="4" t="s">
        <v>21</v>
      </c>
      <c r="E459" s="4" t="s">
        <v>245</v>
      </c>
      <c r="F459" s="4" t="s">
        <v>223</v>
      </c>
      <c r="G459" s="44">
        <v>10000</v>
      </c>
      <c r="H459" s="44">
        <v>6903.82</v>
      </c>
      <c r="I459" s="48">
        <f t="shared" si="24"/>
        <v>69.03819999999999</v>
      </c>
    </row>
    <row r="460" spans="1:9" s="3" customFormat="1" ht="13.5">
      <c r="A460" s="23" t="s">
        <v>236</v>
      </c>
      <c r="B460" s="4" t="s">
        <v>99</v>
      </c>
      <c r="C460" s="4" t="s">
        <v>36</v>
      </c>
      <c r="D460" s="4" t="s">
        <v>21</v>
      </c>
      <c r="E460" s="4" t="s">
        <v>245</v>
      </c>
      <c r="F460" s="4" t="s">
        <v>235</v>
      </c>
      <c r="G460" s="44">
        <v>518600</v>
      </c>
      <c r="H460" s="44">
        <v>341042.37</v>
      </c>
      <c r="I460" s="48">
        <f t="shared" si="24"/>
        <v>65.76212302352488</v>
      </c>
    </row>
    <row r="461" spans="1:9" s="3" customFormat="1" ht="25.5">
      <c r="A461" s="21" t="s">
        <v>309</v>
      </c>
      <c r="B461" s="4" t="s">
        <v>99</v>
      </c>
      <c r="C461" s="4" t="s">
        <v>36</v>
      </c>
      <c r="D461" s="4" t="s">
        <v>21</v>
      </c>
      <c r="E461" s="4" t="s">
        <v>310</v>
      </c>
      <c r="F461" s="4"/>
      <c r="G461" s="44">
        <f>G462</f>
        <v>69050700</v>
      </c>
      <c r="H461" s="44">
        <f>H462</f>
        <v>56211662.76999999</v>
      </c>
      <c r="I461" s="48">
        <f t="shared" si="24"/>
        <v>81.40636194853924</v>
      </c>
    </row>
    <row r="462" spans="1:9" s="3" customFormat="1" ht="81" customHeight="1">
      <c r="A462" s="21" t="s">
        <v>311</v>
      </c>
      <c r="B462" s="4" t="s">
        <v>99</v>
      </c>
      <c r="C462" s="4" t="s">
        <v>36</v>
      </c>
      <c r="D462" s="4" t="s">
        <v>21</v>
      </c>
      <c r="E462" s="4" t="s">
        <v>312</v>
      </c>
      <c r="F462" s="4"/>
      <c r="G462" s="44">
        <f>G463+G466+G469+G472+G475+G478+G481</f>
        <v>69050700</v>
      </c>
      <c r="H462" s="44">
        <f>H463+H466+H469+H472+H475+H478+H481</f>
        <v>56211662.76999999</v>
      </c>
      <c r="I462" s="48">
        <f t="shared" si="24"/>
        <v>81.40636194853924</v>
      </c>
    </row>
    <row r="463" spans="1:9" s="3" customFormat="1" ht="25.5">
      <c r="A463" s="21" t="s">
        <v>313</v>
      </c>
      <c r="B463" s="4" t="s">
        <v>99</v>
      </c>
      <c r="C463" s="4" t="s">
        <v>36</v>
      </c>
      <c r="D463" s="4" t="s">
        <v>21</v>
      </c>
      <c r="E463" s="4" t="s">
        <v>314</v>
      </c>
      <c r="F463" s="4"/>
      <c r="G463" s="44">
        <f>SUM(G464:G465)</f>
        <v>19283800</v>
      </c>
      <c r="H463" s="44">
        <f>SUM(H464:H465)</f>
        <v>15286052.07</v>
      </c>
      <c r="I463" s="48">
        <f t="shared" si="24"/>
        <v>79.26887890353561</v>
      </c>
    </row>
    <row r="464" spans="1:9" s="3" customFormat="1" ht="13.5">
      <c r="A464" s="17" t="s">
        <v>225</v>
      </c>
      <c r="B464" s="4" t="s">
        <v>99</v>
      </c>
      <c r="C464" s="4" t="s">
        <v>36</v>
      </c>
      <c r="D464" s="4" t="s">
        <v>21</v>
      </c>
      <c r="E464" s="4" t="s">
        <v>314</v>
      </c>
      <c r="F464" s="4" t="s">
        <v>223</v>
      </c>
      <c r="G464" s="44">
        <v>410000</v>
      </c>
      <c r="H464" s="44">
        <v>227755.41</v>
      </c>
      <c r="I464" s="48">
        <f t="shared" si="24"/>
        <v>55.5501</v>
      </c>
    </row>
    <row r="465" spans="1:9" s="3" customFormat="1" ht="13.5">
      <c r="A465" s="23" t="s">
        <v>236</v>
      </c>
      <c r="B465" s="4" t="s">
        <v>99</v>
      </c>
      <c r="C465" s="4" t="s">
        <v>36</v>
      </c>
      <c r="D465" s="4" t="s">
        <v>21</v>
      </c>
      <c r="E465" s="4" t="s">
        <v>314</v>
      </c>
      <c r="F465" s="4" t="s">
        <v>235</v>
      </c>
      <c r="G465" s="44">
        <v>18873800</v>
      </c>
      <c r="H465" s="44">
        <v>15058296.66</v>
      </c>
      <c r="I465" s="48">
        <f t="shared" si="24"/>
        <v>79.78412752069006</v>
      </c>
    </row>
    <row r="466" spans="1:9" s="3" customFormat="1" ht="42" customHeight="1">
      <c r="A466" s="21" t="s">
        <v>315</v>
      </c>
      <c r="B466" s="4" t="s">
        <v>99</v>
      </c>
      <c r="C466" s="4" t="s">
        <v>36</v>
      </c>
      <c r="D466" s="4" t="s">
        <v>21</v>
      </c>
      <c r="E466" s="4" t="s">
        <v>316</v>
      </c>
      <c r="F466" s="4"/>
      <c r="G466" s="44">
        <f>SUM(G467:G468)</f>
        <v>19610000</v>
      </c>
      <c r="H466" s="44">
        <f>SUM(H467:H468)</f>
        <v>18600587.669999998</v>
      </c>
      <c r="I466" s="48">
        <f t="shared" si="24"/>
        <v>94.85256333503314</v>
      </c>
    </row>
    <row r="467" spans="1:9" s="3" customFormat="1" ht="13.5">
      <c r="A467" s="17" t="s">
        <v>225</v>
      </c>
      <c r="B467" s="4" t="s">
        <v>99</v>
      </c>
      <c r="C467" s="4" t="s">
        <v>36</v>
      </c>
      <c r="D467" s="4" t="s">
        <v>21</v>
      </c>
      <c r="E467" s="4" t="s">
        <v>316</v>
      </c>
      <c r="F467" s="4" t="s">
        <v>223</v>
      </c>
      <c r="G467" s="44">
        <v>881609.88</v>
      </c>
      <c r="H467" s="44">
        <v>775794.99</v>
      </c>
      <c r="I467" s="48">
        <f t="shared" si="24"/>
        <v>87.99753809474095</v>
      </c>
    </row>
    <row r="468" spans="1:9" s="3" customFormat="1" ht="13.5">
      <c r="A468" s="23" t="s">
        <v>236</v>
      </c>
      <c r="B468" s="4" t="s">
        <v>99</v>
      </c>
      <c r="C468" s="4" t="s">
        <v>36</v>
      </c>
      <c r="D468" s="4" t="s">
        <v>21</v>
      </c>
      <c r="E468" s="4" t="s">
        <v>316</v>
      </c>
      <c r="F468" s="4" t="s">
        <v>235</v>
      </c>
      <c r="G468" s="44">
        <v>18728390.12</v>
      </c>
      <c r="H468" s="44">
        <v>17824792.68</v>
      </c>
      <c r="I468" s="48">
        <f t="shared" si="24"/>
        <v>95.17525300247216</v>
      </c>
    </row>
    <row r="469" spans="1:9" s="3" customFormat="1" ht="25.5">
      <c r="A469" s="21" t="s">
        <v>317</v>
      </c>
      <c r="B469" s="4" t="s">
        <v>99</v>
      </c>
      <c r="C469" s="4" t="s">
        <v>36</v>
      </c>
      <c r="D469" s="4" t="s">
        <v>21</v>
      </c>
      <c r="E469" s="4" t="s">
        <v>318</v>
      </c>
      <c r="F469" s="4"/>
      <c r="G469" s="44">
        <f>SUM(G470:G471)</f>
        <v>639300</v>
      </c>
      <c r="H469" s="44">
        <f>SUM(H470:H471)</f>
        <v>624707.47</v>
      </c>
      <c r="I469" s="48">
        <f t="shared" si="24"/>
        <v>97.71742061629908</v>
      </c>
    </row>
    <row r="470" spans="1:9" s="3" customFormat="1" ht="13.5">
      <c r="A470" s="17" t="s">
        <v>225</v>
      </c>
      <c r="B470" s="4" t="s">
        <v>99</v>
      </c>
      <c r="C470" s="4" t="s">
        <v>36</v>
      </c>
      <c r="D470" s="4" t="s">
        <v>21</v>
      </c>
      <c r="E470" s="4" t="s">
        <v>318</v>
      </c>
      <c r="F470" s="4" t="s">
        <v>223</v>
      </c>
      <c r="G470" s="44">
        <v>20500</v>
      </c>
      <c r="H470" s="44">
        <v>9290.24</v>
      </c>
      <c r="I470" s="48">
        <f t="shared" si="24"/>
        <v>45.31824390243903</v>
      </c>
    </row>
    <row r="471" spans="1:9" s="3" customFormat="1" ht="13.5">
      <c r="A471" s="23" t="s">
        <v>236</v>
      </c>
      <c r="B471" s="4" t="s">
        <v>99</v>
      </c>
      <c r="C471" s="4" t="s">
        <v>36</v>
      </c>
      <c r="D471" s="4" t="s">
        <v>21</v>
      </c>
      <c r="E471" s="4" t="s">
        <v>318</v>
      </c>
      <c r="F471" s="4" t="s">
        <v>235</v>
      </c>
      <c r="G471" s="44">
        <v>618800</v>
      </c>
      <c r="H471" s="44">
        <v>615417.23</v>
      </c>
      <c r="I471" s="48">
        <f t="shared" si="24"/>
        <v>99.45333387201035</v>
      </c>
    </row>
    <row r="472" spans="1:9" s="3" customFormat="1" ht="38.25" customHeight="1">
      <c r="A472" s="21" t="s">
        <v>319</v>
      </c>
      <c r="B472" s="4" t="s">
        <v>99</v>
      </c>
      <c r="C472" s="4" t="s">
        <v>36</v>
      </c>
      <c r="D472" s="4" t="s">
        <v>21</v>
      </c>
      <c r="E472" s="4" t="s">
        <v>320</v>
      </c>
      <c r="F472" s="4"/>
      <c r="G472" s="44">
        <f>SUM(G473:G474)</f>
        <v>1124400</v>
      </c>
      <c r="H472" s="44">
        <f>SUM(H473:H474)</f>
        <v>1054434.86</v>
      </c>
      <c r="I472" s="48">
        <f t="shared" si="24"/>
        <v>93.77755780860905</v>
      </c>
    </row>
    <row r="473" spans="1:9" s="3" customFormat="1" ht="13.5">
      <c r="A473" s="17" t="s">
        <v>225</v>
      </c>
      <c r="B473" s="4" t="s">
        <v>99</v>
      </c>
      <c r="C473" s="4" t="s">
        <v>36</v>
      </c>
      <c r="D473" s="4" t="s">
        <v>21</v>
      </c>
      <c r="E473" s="4" t="s">
        <v>320</v>
      </c>
      <c r="F473" s="4" t="s">
        <v>223</v>
      </c>
      <c r="G473" s="44">
        <v>52327.97</v>
      </c>
      <c r="H473" s="44">
        <v>44092.98</v>
      </c>
      <c r="I473" s="48">
        <f t="shared" si="24"/>
        <v>84.26273749965841</v>
      </c>
    </row>
    <row r="474" spans="1:9" s="3" customFormat="1" ht="13.5">
      <c r="A474" s="23" t="s">
        <v>236</v>
      </c>
      <c r="B474" s="4" t="s">
        <v>99</v>
      </c>
      <c r="C474" s="4" t="s">
        <v>36</v>
      </c>
      <c r="D474" s="4" t="s">
        <v>21</v>
      </c>
      <c r="E474" s="4" t="s">
        <v>320</v>
      </c>
      <c r="F474" s="4" t="s">
        <v>235</v>
      </c>
      <c r="G474" s="44">
        <v>1072072.03</v>
      </c>
      <c r="H474" s="44">
        <v>1010341.88</v>
      </c>
      <c r="I474" s="48">
        <f t="shared" si="24"/>
        <v>94.24197737907592</v>
      </c>
    </row>
    <row r="475" spans="1:9" s="3" customFormat="1" ht="25.5">
      <c r="A475" s="21" t="s">
        <v>321</v>
      </c>
      <c r="B475" s="4" t="s">
        <v>99</v>
      </c>
      <c r="C475" s="4" t="s">
        <v>36</v>
      </c>
      <c r="D475" s="4" t="s">
        <v>21</v>
      </c>
      <c r="E475" s="4" t="s">
        <v>322</v>
      </c>
      <c r="F475" s="4"/>
      <c r="G475" s="44">
        <f>SUM(G476:G477)</f>
        <v>28147100</v>
      </c>
      <c r="H475" s="44">
        <f>SUM(H476:H477)</f>
        <v>20489132.74</v>
      </c>
      <c r="I475" s="48">
        <f t="shared" si="24"/>
        <v>72.79305058069924</v>
      </c>
    </row>
    <row r="476" spans="1:9" s="3" customFormat="1" ht="13.5">
      <c r="A476" s="17" t="s">
        <v>225</v>
      </c>
      <c r="B476" s="4" t="s">
        <v>99</v>
      </c>
      <c r="C476" s="4" t="s">
        <v>36</v>
      </c>
      <c r="D476" s="4" t="s">
        <v>21</v>
      </c>
      <c r="E476" s="4" t="s">
        <v>322</v>
      </c>
      <c r="F476" s="4" t="s">
        <v>223</v>
      </c>
      <c r="G476" s="44">
        <v>418000</v>
      </c>
      <c r="H476" s="44">
        <v>311107.84</v>
      </c>
      <c r="I476" s="48">
        <f t="shared" si="24"/>
        <v>74.42771291866029</v>
      </c>
    </row>
    <row r="477" spans="1:9" s="3" customFormat="1" ht="13.5">
      <c r="A477" s="23" t="s">
        <v>236</v>
      </c>
      <c r="B477" s="4" t="s">
        <v>99</v>
      </c>
      <c r="C477" s="4" t="s">
        <v>36</v>
      </c>
      <c r="D477" s="4" t="s">
        <v>21</v>
      </c>
      <c r="E477" s="4" t="s">
        <v>322</v>
      </c>
      <c r="F477" s="4" t="s">
        <v>235</v>
      </c>
      <c r="G477" s="44">
        <v>27729100</v>
      </c>
      <c r="H477" s="44">
        <v>20178024.9</v>
      </c>
      <c r="I477" s="48">
        <f t="shared" si="24"/>
        <v>72.76840899993148</v>
      </c>
    </row>
    <row r="478" spans="1:9" s="3" customFormat="1" ht="40.5" customHeight="1">
      <c r="A478" s="21" t="s">
        <v>323</v>
      </c>
      <c r="B478" s="4" t="s">
        <v>99</v>
      </c>
      <c r="C478" s="4" t="s">
        <v>36</v>
      </c>
      <c r="D478" s="4" t="s">
        <v>21</v>
      </c>
      <c r="E478" s="4" t="s">
        <v>324</v>
      </c>
      <c r="F478" s="4"/>
      <c r="G478" s="44">
        <f>SUM(G479:G480)</f>
        <v>194000</v>
      </c>
      <c r="H478" s="44">
        <f>SUM(H479:H480)</f>
        <v>119995.82</v>
      </c>
      <c r="I478" s="48">
        <f t="shared" si="24"/>
        <v>61.85351546391753</v>
      </c>
    </row>
    <row r="479" spans="1:9" s="3" customFormat="1" ht="13.5">
      <c r="A479" s="17" t="s">
        <v>225</v>
      </c>
      <c r="B479" s="4" t="s">
        <v>99</v>
      </c>
      <c r="C479" s="4" t="s">
        <v>36</v>
      </c>
      <c r="D479" s="4" t="s">
        <v>21</v>
      </c>
      <c r="E479" s="4" t="s">
        <v>324</v>
      </c>
      <c r="F479" s="4" t="s">
        <v>223</v>
      </c>
      <c r="G479" s="44">
        <v>5077.1</v>
      </c>
      <c r="H479" s="44">
        <v>4528.72</v>
      </c>
      <c r="I479" s="48">
        <f t="shared" si="24"/>
        <v>89.19895215772785</v>
      </c>
    </row>
    <row r="480" spans="1:9" s="3" customFormat="1" ht="13.5">
      <c r="A480" s="23" t="s">
        <v>236</v>
      </c>
      <c r="B480" s="4" t="s">
        <v>99</v>
      </c>
      <c r="C480" s="4" t="s">
        <v>36</v>
      </c>
      <c r="D480" s="4" t="s">
        <v>21</v>
      </c>
      <c r="E480" s="4" t="s">
        <v>324</v>
      </c>
      <c r="F480" s="4" t="s">
        <v>235</v>
      </c>
      <c r="G480" s="44">
        <v>188922.9</v>
      </c>
      <c r="H480" s="44">
        <v>115467.1</v>
      </c>
      <c r="I480" s="48">
        <f t="shared" si="24"/>
        <v>61.11863622673589</v>
      </c>
    </row>
    <row r="481" spans="1:9" s="3" customFormat="1" ht="24.75" customHeight="1">
      <c r="A481" s="21" t="s">
        <v>326</v>
      </c>
      <c r="B481" s="4" t="s">
        <v>99</v>
      </c>
      <c r="C481" s="4" t="s">
        <v>36</v>
      </c>
      <c r="D481" s="4" t="s">
        <v>21</v>
      </c>
      <c r="E481" s="4" t="s">
        <v>325</v>
      </c>
      <c r="F481" s="4"/>
      <c r="G481" s="44">
        <f>SUM(G482:G483)</f>
        <v>52100</v>
      </c>
      <c r="H481" s="44">
        <f>SUM(H482:H483)</f>
        <v>36752.14</v>
      </c>
      <c r="I481" s="48">
        <f t="shared" si="24"/>
        <v>70.54153550863724</v>
      </c>
    </row>
    <row r="482" spans="1:9" s="3" customFormat="1" ht="13.5">
      <c r="A482" s="17" t="s">
        <v>225</v>
      </c>
      <c r="B482" s="4" t="s">
        <v>99</v>
      </c>
      <c r="C482" s="4" t="s">
        <v>36</v>
      </c>
      <c r="D482" s="4" t="s">
        <v>21</v>
      </c>
      <c r="E482" s="4" t="s">
        <v>325</v>
      </c>
      <c r="F482" s="4" t="s">
        <v>223</v>
      </c>
      <c r="G482" s="44">
        <v>920</v>
      </c>
      <c r="H482" s="44">
        <v>572.14</v>
      </c>
      <c r="I482" s="48">
        <f t="shared" si="24"/>
        <v>62.189130434782605</v>
      </c>
    </row>
    <row r="483" spans="1:9" s="3" customFormat="1" ht="13.5">
      <c r="A483" s="23" t="s">
        <v>236</v>
      </c>
      <c r="B483" s="4" t="s">
        <v>99</v>
      </c>
      <c r="C483" s="4" t="s">
        <v>36</v>
      </c>
      <c r="D483" s="4" t="s">
        <v>21</v>
      </c>
      <c r="E483" s="4" t="s">
        <v>325</v>
      </c>
      <c r="F483" s="4" t="s">
        <v>235</v>
      </c>
      <c r="G483" s="44">
        <v>51180</v>
      </c>
      <c r="H483" s="44">
        <v>36180</v>
      </c>
      <c r="I483" s="48">
        <f t="shared" si="24"/>
        <v>70.69167643610785</v>
      </c>
    </row>
    <row r="484" spans="1:9" s="3" customFormat="1" ht="25.5">
      <c r="A484" s="21" t="s">
        <v>253</v>
      </c>
      <c r="B484" s="4" t="s">
        <v>99</v>
      </c>
      <c r="C484" s="4" t="s">
        <v>36</v>
      </c>
      <c r="D484" s="4" t="s">
        <v>21</v>
      </c>
      <c r="E484" s="4" t="s">
        <v>254</v>
      </c>
      <c r="F484" s="4"/>
      <c r="G484" s="44">
        <f>G485+G495</f>
        <v>27409400</v>
      </c>
      <c r="H484" s="44">
        <f>H485+H495</f>
        <v>20600563.560000002</v>
      </c>
      <c r="I484" s="48">
        <f t="shared" si="24"/>
        <v>75.15875415003612</v>
      </c>
    </row>
    <row r="485" spans="1:9" s="3" customFormat="1" ht="81.75" customHeight="1">
      <c r="A485" s="21" t="s">
        <v>304</v>
      </c>
      <c r="B485" s="4" t="s">
        <v>99</v>
      </c>
      <c r="C485" s="4" t="s">
        <v>36</v>
      </c>
      <c r="D485" s="4" t="s">
        <v>21</v>
      </c>
      <c r="E485" s="4" t="s">
        <v>303</v>
      </c>
      <c r="F485" s="4"/>
      <c r="G485" s="44">
        <f>G486+G489+G492</f>
        <v>10058900</v>
      </c>
      <c r="H485" s="44">
        <f>H486+H489+H492</f>
        <v>8416611.4</v>
      </c>
      <c r="I485" s="48">
        <f t="shared" si="24"/>
        <v>83.67327839028124</v>
      </c>
    </row>
    <row r="486" spans="1:9" s="3" customFormat="1" ht="25.5">
      <c r="A486" s="21" t="s">
        <v>327</v>
      </c>
      <c r="B486" s="4" t="s">
        <v>99</v>
      </c>
      <c r="C486" s="4" t="s">
        <v>36</v>
      </c>
      <c r="D486" s="4" t="s">
        <v>21</v>
      </c>
      <c r="E486" s="4" t="s">
        <v>328</v>
      </c>
      <c r="F486" s="4"/>
      <c r="G486" s="44">
        <f>SUM(G487:G488)</f>
        <v>7190800</v>
      </c>
      <c r="H486" s="44">
        <f>SUM(H487:H488)</f>
        <v>6426639.09</v>
      </c>
      <c r="I486" s="48">
        <f t="shared" si="24"/>
        <v>89.37307517939588</v>
      </c>
    </row>
    <row r="487" spans="1:9" s="3" customFormat="1" ht="13.5">
      <c r="A487" s="17" t="s">
        <v>225</v>
      </c>
      <c r="B487" s="4" t="s">
        <v>99</v>
      </c>
      <c r="C487" s="4" t="s">
        <v>36</v>
      </c>
      <c r="D487" s="4" t="s">
        <v>21</v>
      </c>
      <c r="E487" s="4" t="s">
        <v>328</v>
      </c>
      <c r="F487" s="4" t="s">
        <v>223</v>
      </c>
      <c r="G487" s="44">
        <v>105800</v>
      </c>
      <c r="H487" s="44">
        <v>97059.09</v>
      </c>
      <c r="I487" s="48">
        <f t="shared" si="24"/>
        <v>91.73827032136106</v>
      </c>
    </row>
    <row r="488" spans="1:9" s="3" customFormat="1" ht="13.5">
      <c r="A488" s="23" t="s">
        <v>236</v>
      </c>
      <c r="B488" s="4" t="s">
        <v>99</v>
      </c>
      <c r="C488" s="4" t="s">
        <v>36</v>
      </c>
      <c r="D488" s="4" t="s">
        <v>21</v>
      </c>
      <c r="E488" s="4" t="s">
        <v>328</v>
      </c>
      <c r="F488" s="4" t="s">
        <v>235</v>
      </c>
      <c r="G488" s="44">
        <v>7085000</v>
      </c>
      <c r="H488" s="44">
        <v>6329580</v>
      </c>
      <c r="I488" s="48">
        <f t="shared" si="24"/>
        <v>89.3377558221595</v>
      </c>
    </row>
    <row r="489" spans="1:9" s="3" customFormat="1" ht="13.5">
      <c r="A489" s="21" t="s">
        <v>206</v>
      </c>
      <c r="B489" s="4" t="s">
        <v>99</v>
      </c>
      <c r="C489" s="4" t="s">
        <v>36</v>
      </c>
      <c r="D489" s="4" t="s">
        <v>21</v>
      </c>
      <c r="E489" s="4" t="s">
        <v>329</v>
      </c>
      <c r="F489" s="4"/>
      <c r="G489" s="44">
        <f>SUM(G490:G491)</f>
        <v>1248700</v>
      </c>
      <c r="H489" s="44">
        <f>SUM(H490:H491)</f>
        <v>907410</v>
      </c>
      <c r="I489" s="48">
        <f t="shared" si="24"/>
        <v>72.66837511011451</v>
      </c>
    </row>
    <row r="490" spans="1:9" s="3" customFormat="1" ht="13.5">
      <c r="A490" s="17" t="s">
        <v>225</v>
      </c>
      <c r="B490" s="4" t="s">
        <v>99</v>
      </c>
      <c r="C490" s="4" t="s">
        <v>36</v>
      </c>
      <c r="D490" s="4" t="s">
        <v>21</v>
      </c>
      <c r="E490" s="4" t="s">
        <v>329</v>
      </c>
      <c r="F490" s="4" t="s">
        <v>223</v>
      </c>
      <c r="G490" s="44">
        <v>18500</v>
      </c>
      <c r="H490" s="44">
        <v>13410</v>
      </c>
      <c r="I490" s="48">
        <f t="shared" si="24"/>
        <v>72.48648648648648</v>
      </c>
    </row>
    <row r="491" spans="1:9" s="3" customFormat="1" ht="13.5">
      <c r="A491" s="23" t="s">
        <v>236</v>
      </c>
      <c r="B491" s="4" t="s">
        <v>99</v>
      </c>
      <c r="C491" s="4" t="s">
        <v>36</v>
      </c>
      <c r="D491" s="4" t="s">
        <v>21</v>
      </c>
      <c r="E491" s="4" t="s">
        <v>329</v>
      </c>
      <c r="F491" s="4" t="s">
        <v>235</v>
      </c>
      <c r="G491" s="44">
        <v>1230200</v>
      </c>
      <c r="H491" s="44">
        <v>894000</v>
      </c>
      <c r="I491" s="48">
        <f t="shared" si="24"/>
        <v>72.67111038855471</v>
      </c>
    </row>
    <row r="492" spans="1:9" s="3" customFormat="1" ht="43.5" customHeight="1">
      <c r="A492" s="21" t="s">
        <v>331</v>
      </c>
      <c r="B492" s="4" t="s">
        <v>99</v>
      </c>
      <c r="C492" s="4" t="s">
        <v>36</v>
      </c>
      <c r="D492" s="4" t="s">
        <v>21</v>
      </c>
      <c r="E492" s="4" t="s">
        <v>330</v>
      </c>
      <c r="F492" s="4"/>
      <c r="G492" s="44">
        <f>SUM(G493:G494)</f>
        <v>1619400</v>
      </c>
      <c r="H492" s="44">
        <f>SUM(H493:H494)</f>
        <v>1082562.31</v>
      </c>
      <c r="I492" s="48">
        <f t="shared" si="24"/>
        <v>66.84959305915771</v>
      </c>
    </row>
    <row r="493" spans="1:9" s="3" customFormat="1" ht="13.5">
      <c r="A493" s="17" t="s">
        <v>225</v>
      </c>
      <c r="B493" s="4" t="s">
        <v>99</v>
      </c>
      <c r="C493" s="4" t="s">
        <v>36</v>
      </c>
      <c r="D493" s="4" t="s">
        <v>21</v>
      </c>
      <c r="E493" s="4" t="s">
        <v>330</v>
      </c>
      <c r="F493" s="4" t="s">
        <v>223</v>
      </c>
      <c r="G493" s="44">
        <v>16300</v>
      </c>
      <c r="H493" s="44">
        <v>15998.46</v>
      </c>
      <c r="I493" s="48">
        <f t="shared" si="24"/>
        <v>98.15006134969325</v>
      </c>
    </row>
    <row r="494" spans="1:9" s="3" customFormat="1" ht="13.5">
      <c r="A494" s="23" t="s">
        <v>236</v>
      </c>
      <c r="B494" s="4" t="s">
        <v>99</v>
      </c>
      <c r="C494" s="4" t="s">
        <v>36</v>
      </c>
      <c r="D494" s="4" t="s">
        <v>21</v>
      </c>
      <c r="E494" s="4" t="s">
        <v>330</v>
      </c>
      <c r="F494" s="4" t="s">
        <v>235</v>
      </c>
      <c r="G494" s="44">
        <v>1603100</v>
      </c>
      <c r="H494" s="44">
        <v>1066563.85</v>
      </c>
      <c r="I494" s="48">
        <f t="shared" si="24"/>
        <v>66.53133616118771</v>
      </c>
    </row>
    <row r="495" spans="1:9" s="3" customFormat="1" ht="79.5" customHeight="1">
      <c r="A495" s="21" t="s">
        <v>243</v>
      </c>
      <c r="B495" s="4" t="s">
        <v>99</v>
      </c>
      <c r="C495" s="4" t="s">
        <v>36</v>
      </c>
      <c r="D495" s="4" t="s">
        <v>21</v>
      </c>
      <c r="E495" s="4" t="s">
        <v>334</v>
      </c>
      <c r="F495" s="4"/>
      <c r="G495" s="44">
        <f>G496</f>
        <v>17350500</v>
      </c>
      <c r="H495" s="44">
        <f>H496</f>
        <v>12183952.16</v>
      </c>
      <c r="I495" s="48">
        <f t="shared" si="24"/>
        <v>70.22248442408</v>
      </c>
    </row>
    <row r="496" spans="1:9" s="3" customFormat="1" ht="13.5">
      <c r="A496" s="23" t="s">
        <v>236</v>
      </c>
      <c r="B496" s="4" t="s">
        <v>99</v>
      </c>
      <c r="C496" s="4" t="s">
        <v>36</v>
      </c>
      <c r="D496" s="4" t="s">
        <v>21</v>
      </c>
      <c r="E496" s="4" t="s">
        <v>334</v>
      </c>
      <c r="F496" s="4" t="s">
        <v>235</v>
      </c>
      <c r="G496" s="44">
        <f>17350500</f>
        <v>17350500</v>
      </c>
      <c r="H496" s="44">
        <v>12183952.16</v>
      </c>
      <c r="I496" s="48">
        <f t="shared" si="24"/>
        <v>70.22248442408</v>
      </c>
    </row>
    <row r="497" spans="1:9" s="3" customFormat="1" ht="13.5">
      <c r="A497" s="23" t="s">
        <v>83</v>
      </c>
      <c r="B497" s="4" t="s">
        <v>99</v>
      </c>
      <c r="C497" s="4" t="s">
        <v>36</v>
      </c>
      <c r="D497" s="4" t="s">
        <v>24</v>
      </c>
      <c r="E497" s="4"/>
      <c r="F497" s="4"/>
      <c r="G497" s="44">
        <f>G498</f>
        <v>7842500</v>
      </c>
      <c r="H497" s="44">
        <f>H498</f>
        <v>7331002.2299999995</v>
      </c>
      <c r="I497" s="48">
        <f t="shared" si="24"/>
        <v>93.47787350972267</v>
      </c>
    </row>
    <row r="498" spans="1:9" s="3" customFormat="1" ht="25.5">
      <c r="A498" s="21" t="s">
        <v>253</v>
      </c>
      <c r="B498" s="4" t="s">
        <v>99</v>
      </c>
      <c r="C498" s="4" t="s">
        <v>36</v>
      </c>
      <c r="D498" s="4" t="s">
        <v>24</v>
      </c>
      <c r="E498" s="4" t="s">
        <v>254</v>
      </c>
      <c r="F498" s="4"/>
      <c r="G498" s="44">
        <f>G499+G503</f>
        <v>7842500</v>
      </c>
      <c r="H498" s="44">
        <f>H499+H503</f>
        <v>7331002.2299999995</v>
      </c>
      <c r="I498" s="48">
        <f t="shared" si="24"/>
        <v>93.47787350972267</v>
      </c>
    </row>
    <row r="499" spans="1:9" s="3" customFormat="1" ht="81.75" customHeight="1">
      <c r="A499" s="21" t="s">
        <v>304</v>
      </c>
      <c r="B499" s="4" t="s">
        <v>99</v>
      </c>
      <c r="C499" s="4" t="s">
        <v>36</v>
      </c>
      <c r="D499" s="4" t="s">
        <v>24</v>
      </c>
      <c r="E499" s="4" t="s">
        <v>303</v>
      </c>
      <c r="F499" s="4"/>
      <c r="G499" s="44">
        <f>G500</f>
        <v>1500400</v>
      </c>
      <c r="H499" s="44">
        <f>H500</f>
        <v>1444098.36</v>
      </c>
      <c r="I499" s="48">
        <f t="shared" si="24"/>
        <v>96.24755798453747</v>
      </c>
    </row>
    <row r="500" spans="1:9" s="3" customFormat="1" ht="42.75" customHeight="1">
      <c r="A500" s="21" t="s">
        <v>335</v>
      </c>
      <c r="B500" s="4" t="s">
        <v>99</v>
      </c>
      <c r="C500" s="4" t="s">
        <v>36</v>
      </c>
      <c r="D500" s="4" t="s">
        <v>24</v>
      </c>
      <c r="E500" s="4" t="s">
        <v>336</v>
      </c>
      <c r="F500" s="4"/>
      <c r="G500" s="44">
        <f>SUM(G501:G502)</f>
        <v>1500400</v>
      </c>
      <c r="H500" s="44">
        <f>SUM(H501:H502)</f>
        <v>1444098.36</v>
      </c>
      <c r="I500" s="48">
        <f t="shared" si="24"/>
        <v>96.24755798453747</v>
      </c>
    </row>
    <row r="501" spans="1:9" s="3" customFormat="1" ht="15.75" customHeight="1">
      <c r="A501" s="17" t="s">
        <v>225</v>
      </c>
      <c r="B501" s="4" t="s">
        <v>99</v>
      </c>
      <c r="C501" s="4" t="s">
        <v>36</v>
      </c>
      <c r="D501" s="4" t="s">
        <v>24</v>
      </c>
      <c r="E501" s="4" t="s">
        <v>336</v>
      </c>
      <c r="F501" s="4" t="s">
        <v>223</v>
      </c>
      <c r="G501" s="44">
        <v>29400</v>
      </c>
      <c r="H501" s="44">
        <v>21341.36</v>
      </c>
      <c r="I501" s="48">
        <f t="shared" si="24"/>
        <v>72.58965986394557</v>
      </c>
    </row>
    <row r="502" spans="1:9" s="3" customFormat="1" ht="18" customHeight="1">
      <c r="A502" s="23" t="s">
        <v>236</v>
      </c>
      <c r="B502" s="4" t="s">
        <v>99</v>
      </c>
      <c r="C502" s="4" t="s">
        <v>36</v>
      </c>
      <c r="D502" s="4" t="s">
        <v>24</v>
      </c>
      <c r="E502" s="4" t="s">
        <v>336</v>
      </c>
      <c r="F502" s="4" t="s">
        <v>235</v>
      </c>
      <c r="G502" s="44">
        <v>1471000</v>
      </c>
      <c r="H502" s="44">
        <v>1422757</v>
      </c>
      <c r="I502" s="48">
        <f t="shared" si="24"/>
        <v>96.72039428959891</v>
      </c>
    </row>
    <row r="503" spans="1:9" s="3" customFormat="1" ht="51" customHeight="1">
      <c r="A503" s="21" t="s">
        <v>337</v>
      </c>
      <c r="B503" s="4" t="s">
        <v>99</v>
      </c>
      <c r="C503" s="4" t="s">
        <v>338</v>
      </c>
      <c r="D503" s="4" t="s">
        <v>24</v>
      </c>
      <c r="E503" s="4" t="s">
        <v>339</v>
      </c>
      <c r="F503" s="4"/>
      <c r="G503" s="44">
        <f>SUM(G504:G505)</f>
        <v>6342100</v>
      </c>
      <c r="H503" s="44">
        <f>SUM(H504:H505)</f>
        <v>5886903.869999999</v>
      </c>
      <c r="I503" s="48">
        <f t="shared" si="24"/>
        <v>92.82262767852917</v>
      </c>
    </row>
    <row r="504" spans="1:9" s="3" customFormat="1" ht="17.25" customHeight="1">
      <c r="A504" s="17" t="s">
        <v>225</v>
      </c>
      <c r="B504" s="4" t="s">
        <v>99</v>
      </c>
      <c r="C504" s="4" t="s">
        <v>338</v>
      </c>
      <c r="D504" s="4" t="s">
        <v>24</v>
      </c>
      <c r="E504" s="4" t="s">
        <v>339</v>
      </c>
      <c r="F504" s="4" t="s">
        <v>223</v>
      </c>
      <c r="G504" s="44">
        <v>1093000</v>
      </c>
      <c r="H504" s="44">
        <v>890220.81</v>
      </c>
      <c r="I504" s="48">
        <f t="shared" si="24"/>
        <v>81.44746660567247</v>
      </c>
    </row>
    <row r="505" spans="1:9" s="3" customFormat="1" ht="14.25" customHeight="1">
      <c r="A505" s="23" t="s">
        <v>236</v>
      </c>
      <c r="B505" s="4" t="s">
        <v>99</v>
      </c>
      <c r="C505" s="4" t="s">
        <v>338</v>
      </c>
      <c r="D505" s="4" t="s">
        <v>24</v>
      </c>
      <c r="E505" s="4" t="s">
        <v>339</v>
      </c>
      <c r="F505" s="4" t="s">
        <v>235</v>
      </c>
      <c r="G505" s="44">
        <v>5249100</v>
      </c>
      <c r="H505" s="44">
        <v>4996683.06</v>
      </c>
      <c r="I505" s="48">
        <f t="shared" si="24"/>
        <v>95.19123392581584</v>
      </c>
    </row>
    <row r="506" spans="1:9" s="3" customFormat="1" ht="13.5">
      <c r="A506" s="23" t="s">
        <v>109</v>
      </c>
      <c r="B506" s="4" t="s">
        <v>99</v>
      </c>
      <c r="C506" s="4" t="s">
        <v>36</v>
      </c>
      <c r="D506" s="4" t="s">
        <v>33</v>
      </c>
      <c r="E506" s="4"/>
      <c r="F506" s="4"/>
      <c r="G506" s="44">
        <f>G507+G524+G519</f>
        <v>13631813.7</v>
      </c>
      <c r="H506" s="44">
        <f>H507+H524+H519</f>
        <v>9265591.98</v>
      </c>
      <c r="I506" s="48">
        <f t="shared" si="24"/>
        <v>67.97035364413762</v>
      </c>
    </row>
    <row r="507" spans="1:9" s="3" customFormat="1" ht="25.5">
      <c r="A507" s="17" t="s">
        <v>23</v>
      </c>
      <c r="B507" s="4" t="s">
        <v>99</v>
      </c>
      <c r="C507" s="4" t="s">
        <v>36</v>
      </c>
      <c r="D507" s="4" t="s">
        <v>33</v>
      </c>
      <c r="E507" s="4" t="s">
        <v>30</v>
      </c>
      <c r="F507" s="4"/>
      <c r="G507" s="44">
        <f>G513+G510+G508+G517</f>
        <v>10402445.7</v>
      </c>
      <c r="H507" s="44">
        <f>H513+H510+H508+H517</f>
        <v>7365032.75</v>
      </c>
      <c r="I507" s="48">
        <f t="shared" si="24"/>
        <v>70.80097279431125</v>
      </c>
    </row>
    <row r="508" spans="1:9" s="3" customFormat="1" ht="13.5">
      <c r="A508" s="17" t="s">
        <v>10</v>
      </c>
      <c r="B508" s="4" t="s">
        <v>99</v>
      </c>
      <c r="C508" s="4" t="s">
        <v>36</v>
      </c>
      <c r="D508" s="4" t="s">
        <v>33</v>
      </c>
      <c r="E508" s="4" t="s">
        <v>31</v>
      </c>
      <c r="F508" s="4"/>
      <c r="G508" s="44">
        <f>G509</f>
        <v>669645.7</v>
      </c>
      <c r="H508" s="44">
        <f>H509</f>
        <v>641773.56</v>
      </c>
      <c r="I508" s="48">
        <f t="shared" si="24"/>
        <v>95.83777809668607</v>
      </c>
    </row>
    <row r="509" spans="1:9" s="3" customFormat="1" ht="38.25">
      <c r="A509" s="17" t="s">
        <v>224</v>
      </c>
      <c r="B509" s="4" t="s">
        <v>202</v>
      </c>
      <c r="C509" s="4" t="s">
        <v>36</v>
      </c>
      <c r="D509" s="4" t="s">
        <v>33</v>
      </c>
      <c r="E509" s="4" t="s">
        <v>31</v>
      </c>
      <c r="F509" s="4" t="s">
        <v>222</v>
      </c>
      <c r="G509" s="44">
        <v>669645.7</v>
      </c>
      <c r="H509" s="44">
        <v>641773.56</v>
      </c>
      <c r="I509" s="48">
        <f t="shared" si="24"/>
        <v>95.83777809668607</v>
      </c>
    </row>
    <row r="510" spans="1:9" s="3" customFormat="1" ht="13.5">
      <c r="A510" s="23" t="s">
        <v>108</v>
      </c>
      <c r="B510" s="4" t="s">
        <v>99</v>
      </c>
      <c r="C510" s="4" t="s">
        <v>36</v>
      </c>
      <c r="D510" s="4" t="s">
        <v>33</v>
      </c>
      <c r="E510" s="4" t="s">
        <v>106</v>
      </c>
      <c r="F510" s="4"/>
      <c r="G510" s="44">
        <f>G511+G512</f>
        <v>1620400</v>
      </c>
      <c r="H510" s="44">
        <f>H511+H512</f>
        <v>1043848.99</v>
      </c>
      <c r="I510" s="48">
        <f t="shared" si="24"/>
        <v>64.41921686003455</v>
      </c>
    </row>
    <row r="511" spans="1:9" s="3" customFormat="1" ht="39" customHeight="1">
      <c r="A511" s="17" t="s">
        <v>224</v>
      </c>
      <c r="B511" s="4" t="s">
        <v>99</v>
      </c>
      <c r="C511" s="4" t="s">
        <v>36</v>
      </c>
      <c r="D511" s="4" t="s">
        <v>33</v>
      </c>
      <c r="E511" s="4" t="s">
        <v>106</v>
      </c>
      <c r="F511" s="4" t="s">
        <v>222</v>
      </c>
      <c r="G511" s="44">
        <v>1373100</v>
      </c>
      <c r="H511" s="44">
        <v>888342.51</v>
      </c>
      <c r="I511" s="48">
        <f t="shared" si="24"/>
        <v>64.69612628359187</v>
      </c>
    </row>
    <row r="512" spans="1:9" s="3" customFormat="1" ht="16.5" customHeight="1">
      <c r="A512" s="17" t="s">
        <v>225</v>
      </c>
      <c r="B512" s="4" t="s">
        <v>99</v>
      </c>
      <c r="C512" s="4" t="s">
        <v>36</v>
      </c>
      <c r="D512" s="4" t="s">
        <v>33</v>
      </c>
      <c r="E512" s="4" t="s">
        <v>106</v>
      </c>
      <c r="F512" s="4" t="s">
        <v>223</v>
      </c>
      <c r="G512" s="44">
        <v>247300</v>
      </c>
      <c r="H512" s="44">
        <v>155506.48</v>
      </c>
      <c r="I512" s="48">
        <f t="shared" si="24"/>
        <v>62.88171451678124</v>
      </c>
    </row>
    <row r="513" spans="1:9" s="3" customFormat="1" ht="28.5" customHeight="1">
      <c r="A513" s="23" t="s">
        <v>107</v>
      </c>
      <c r="B513" s="4" t="s">
        <v>99</v>
      </c>
      <c r="C513" s="4" t="s">
        <v>36</v>
      </c>
      <c r="D513" s="4" t="s">
        <v>33</v>
      </c>
      <c r="E513" s="4" t="s">
        <v>138</v>
      </c>
      <c r="F513" s="4"/>
      <c r="G513" s="44">
        <f>G514+G515+G516</f>
        <v>8062400</v>
      </c>
      <c r="H513" s="44">
        <f>H514+H515+H516</f>
        <v>5643367.2</v>
      </c>
      <c r="I513" s="48">
        <f t="shared" si="24"/>
        <v>69.99612026195675</v>
      </c>
    </row>
    <row r="514" spans="1:9" s="8" customFormat="1" ht="25.5" customHeight="1">
      <c r="A514" s="17" t="s">
        <v>224</v>
      </c>
      <c r="B514" s="4" t="s">
        <v>99</v>
      </c>
      <c r="C514" s="4" t="s">
        <v>36</v>
      </c>
      <c r="D514" s="4" t="s">
        <v>33</v>
      </c>
      <c r="E514" s="4" t="s">
        <v>138</v>
      </c>
      <c r="F514" s="4" t="s">
        <v>222</v>
      </c>
      <c r="G514" s="44">
        <f>6842500+101</f>
        <v>6842601</v>
      </c>
      <c r="H514" s="44">
        <f>4872345.51+101</f>
        <v>4872446.51</v>
      </c>
      <c r="I514" s="48">
        <f t="shared" si="24"/>
        <v>71.20752050280295</v>
      </c>
    </row>
    <row r="515" spans="1:9" s="8" customFormat="1" ht="13.5">
      <c r="A515" s="17" t="s">
        <v>225</v>
      </c>
      <c r="B515" s="4" t="s">
        <v>99</v>
      </c>
      <c r="C515" s="4" t="s">
        <v>36</v>
      </c>
      <c r="D515" s="4" t="s">
        <v>33</v>
      </c>
      <c r="E515" s="4" t="s">
        <v>138</v>
      </c>
      <c r="F515" s="4" t="s">
        <v>223</v>
      </c>
      <c r="G515" s="44">
        <v>1209799</v>
      </c>
      <c r="H515" s="44">
        <v>764779.65</v>
      </c>
      <c r="I515" s="48">
        <f t="shared" si="24"/>
        <v>63.21543082776561</v>
      </c>
    </row>
    <row r="516" spans="1:9" s="8" customFormat="1" ht="13.5">
      <c r="A516" s="17" t="s">
        <v>230</v>
      </c>
      <c r="B516" s="4" t="s">
        <v>99</v>
      </c>
      <c r="C516" s="4" t="s">
        <v>36</v>
      </c>
      <c r="D516" s="4" t="s">
        <v>33</v>
      </c>
      <c r="E516" s="4" t="s">
        <v>138</v>
      </c>
      <c r="F516" s="4" t="s">
        <v>229</v>
      </c>
      <c r="G516" s="44">
        <v>10000</v>
      </c>
      <c r="H516" s="44">
        <v>6141.04</v>
      </c>
      <c r="I516" s="48">
        <f t="shared" si="24"/>
        <v>61.410399999999996</v>
      </c>
    </row>
    <row r="517" spans="1:9" s="3" customFormat="1" ht="13.5">
      <c r="A517" s="17" t="s">
        <v>228</v>
      </c>
      <c r="B517" s="4" t="s">
        <v>99</v>
      </c>
      <c r="C517" s="4" t="s">
        <v>36</v>
      </c>
      <c r="D517" s="4" t="s">
        <v>33</v>
      </c>
      <c r="E517" s="4" t="s">
        <v>227</v>
      </c>
      <c r="F517" s="4"/>
      <c r="G517" s="44">
        <f>G518</f>
        <v>50000</v>
      </c>
      <c r="H517" s="44">
        <f>H518</f>
        <v>36043</v>
      </c>
      <c r="I517" s="48">
        <f t="shared" si="24"/>
        <v>72.086</v>
      </c>
    </row>
    <row r="518" spans="1:9" s="3" customFormat="1" ht="13.5">
      <c r="A518" s="17" t="s">
        <v>230</v>
      </c>
      <c r="B518" s="4" t="s">
        <v>99</v>
      </c>
      <c r="C518" s="4" t="s">
        <v>36</v>
      </c>
      <c r="D518" s="4" t="s">
        <v>33</v>
      </c>
      <c r="E518" s="4" t="s">
        <v>227</v>
      </c>
      <c r="F518" s="4" t="s">
        <v>229</v>
      </c>
      <c r="G518" s="44">
        <v>50000</v>
      </c>
      <c r="H518" s="44">
        <v>36043</v>
      </c>
      <c r="I518" s="48">
        <f aca="true" t="shared" si="25" ref="I518:I581">H518/G518*100</f>
        <v>72.086</v>
      </c>
    </row>
    <row r="519" spans="1:9" s="3" customFormat="1" ht="25.5">
      <c r="A519" s="21" t="s">
        <v>253</v>
      </c>
      <c r="B519" s="4" t="s">
        <v>99</v>
      </c>
      <c r="C519" s="4" t="s">
        <v>36</v>
      </c>
      <c r="D519" s="4" t="s">
        <v>33</v>
      </c>
      <c r="E519" s="4" t="s">
        <v>254</v>
      </c>
      <c r="F519" s="4"/>
      <c r="G519" s="44">
        <f>G520</f>
        <v>1249900</v>
      </c>
      <c r="H519" s="44">
        <f>H520</f>
        <v>617007.22</v>
      </c>
      <c r="I519" s="48">
        <f t="shared" si="25"/>
        <v>49.36452676214097</v>
      </c>
    </row>
    <row r="520" spans="1:9" s="3" customFormat="1" ht="78.75" customHeight="1">
      <c r="A520" s="21" t="s">
        <v>304</v>
      </c>
      <c r="B520" s="4" t="s">
        <v>99</v>
      </c>
      <c r="C520" s="4" t="s">
        <v>36</v>
      </c>
      <c r="D520" s="4" t="s">
        <v>33</v>
      </c>
      <c r="E520" s="4" t="s">
        <v>303</v>
      </c>
      <c r="F520" s="4"/>
      <c r="G520" s="44">
        <f>G521</f>
        <v>1249900</v>
      </c>
      <c r="H520" s="44">
        <f>H521</f>
        <v>617007.22</v>
      </c>
      <c r="I520" s="48">
        <f t="shared" si="25"/>
        <v>49.36452676214097</v>
      </c>
    </row>
    <row r="521" spans="1:9" s="3" customFormat="1" ht="13.5">
      <c r="A521" s="21" t="s">
        <v>340</v>
      </c>
      <c r="B521" s="4" t="s">
        <v>99</v>
      </c>
      <c r="C521" s="4" t="s">
        <v>36</v>
      </c>
      <c r="D521" s="4" t="s">
        <v>33</v>
      </c>
      <c r="E521" s="4" t="s">
        <v>341</v>
      </c>
      <c r="F521" s="4"/>
      <c r="G521" s="44">
        <f>G522+G523</f>
        <v>1249900</v>
      </c>
      <c r="H521" s="44">
        <f>H522+H523</f>
        <v>617007.22</v>
      </c>
      <c r="I521" s="48">
        <f t="shared" si="25"/>
        <v>49.36452676214097</v>
      </c>
    </row>
    <row r="522" spans="1:9" s="3" customFormat="1" ht="45.75" customHeight="1">
      <c r="A522" s="17" t="s">
        <v>224</v>
      </c>
      <c r="B522" s="4" t="s">
        <v>99</v>
      </c>
      <c r="C522" s="4" t="s">
        <v>36</v>
      </c>
      <c r="D522" s="4" t="s">
        <v>33</v>
      </c>
      <c r="E522" s="4" t="s">
        <v>341</v>
      </c>
      <c r="F522" s="4" t="s">
        <v>222</v>
      </c>
      <c r="G522" s="44">
        <v>1121300</v>
      </c>
      <c r="H522" s="44">
        <v>542654.69</v>
      </c>
      <c r="I522" s="48">
        <f t="shared" si="25"/>
        <v>48.3951386783198</v>
      </c>
    </row>
    <row r="523" spans="1:9" s="3" customFormat="1" ht="13.5">
      <c r="A523" s="17" t="s">
        <v>225</v>
      </c>
      <c r="B523" s="4" t="s">
        <v>99</v>
      </c>
      <c r="C523" s="4" t="s">
        <v>36</v>
      </c>
      <c r="D523" s="4" t="s">
        <v>33</v>
      </c>
      <c r="E523" s="4" t="s">
        <v>341</v>
      </c>
      <c r="F523" s="4" t="s">
        <v>223</v>
      </c>
      <c r="G523" s="44">
        <v>128600</v>
      </c>
      <c r="H523" s="44">
        <v>74352.53</v>
      </c>
      <c r="I523" s="48">
        <f t="shared" si="25"/>
        <v>57.81689735614308</v>
      </c>
    </row>
    <row r="524" spans="1:9" s="3" customFormat="1" ht="13.5">
      <c r="A524" s="16" t="s">
        <v>233</v>
      </c>
      <c r="B524" s="4" t="s">
        <v>99</v>
      </c>
      <c r="C524" s="4" t="s">
        <v>36</v>
      </c>
      <c r="D524" s="4" t="s">
        <v>33</v>
      </c>
      <c r="E524" s="4" t="s">
        <v>37</v>
      </c>
      <c r="F524" s="4"/>
      <c r="G524" s="44">
        <f>G525+G527+G535+G532+G530</f>
        <v>1979468</v>
      </c>
      <c r="H524" s="44">
        <f>H525+H527+H535+H532+H530</f>
        <v>1283552.01</v>
      </c>
      <c r="I524" s="48">
        <f t="shared" si="25"/>
        <v>64.84328162920542</v>
      </c>
    </row>
    <row r="525" spans="1:9" s="3" customFormat="1" ht="42" customHeight="1">
      <c r="A525" s="23" t="s">
        <v>219</v>
      </c>
      <c r="B525" s="4" t="s">
        <v>99</v>
      </c>
      <c r="C525" s="4" t="s">
        <v>36</v>
      </c>
      <c r="D525" s="4" t="s">
        <v>33</v>
      </c>
      <c r="E525" s="4" t="s">
        <v>110</v>
      </c>
      <c r="F525" s="4"/>
      <c r="G525" s="44">
        <f>G526</f>
        <v>648000</v>
      </c>
      <c r="H525" s="44">
        <f>H526</f>
        <v>477000</v>
      </c>
      <c r="I525" s="48">
        <f t="shared" si="25"/>
        <v>73.61111111111111</v>
      </c>
    </row>
    <row r="526" spans="1:9" s="3" customFormat="1" ht="13.5">
      <c r="A526" s="23" t="s">
        <v>236</v>
      </c>
      <c r="B526" s="4" t="s">
        <v>99</v>
      </c>
      <c r="C526" s="4" t="s">
        <v>36</v>
      </c>
      <c r="D526" s="4" t="s">
        <v>33</v>
      </c>
      <c r="E526" s="4" t="s">
        <v>110</v>
      </c>
      <c r="F526" s="4" t="s">
        <v>235</v>
      </c>
      <c r="G526" s="44">
        <v>648000</v>
      </c>
      <c r="H526" s="44">
        <v>477000</v>
      </c>
      <c r="I526" s="48">
        <f t="shared" si="25"/>
        <v>73.61111111111111</v>
      </c>
    </row>
    <row r="527" spans="1:9" s="3" customFormat="1" ht="38.25">
      <c r="A527" s="23" t="s">
        <v>220</v>
      </c>
      <c r="B527" s="4" t="s">
        <v>99</v>
      </c>
      <c r="C527" s="4" t="s">
        <v>36</v>
      </c>
      <c r="D527" s="4" t="s">
        <v>33</v>
      </c>
      <c r="E527" s="4" t="s">
        <v>111</v>
      </c>
      <c r="F527" s="4"/>
      <c r="G527" s="44">
        <f>G528+G529</f>
        <v>339868</v>
      </c>
      <c r="H527" s="44">
        <f>H528+H529</f>
        <v>223468.8</v>
      </c>
      <c r="I527" s="48">
        <f t="shared" si="25"/>
        <v>65.75164475619947</v>
      </c>
    </row>
    <row r="528" spans="1:9" s="3" customFormat="1" ht="13.5">
      <c r="A528" s="17" t="s">
        <v>225</v>
      </c>
      <c r="B528" s="4" t="s">
        <v>99</v>
      </c>
      <c r="C528" s="4" t="s">
        <v>36</v>
      </c>
      <c r="D528" s="4" t="s">
        <v>33</v>
      </c>
      <c r="E528" s="4" t="s">
        <v>111</v>
      </c>
      <c r="F528" s="4" t="s">
        <v>223</v>
      </c>
      <c r="G528" s="44">
        <v>100000</v>
      </c>
      <c r="H528" s="44">
        <v>35850.8</v>
      </c>
      <c r="I528" s="48">
        <f t="shared" si="25"/>
        <v>35.85080000000001</v>
      </c>
    </row>
    <row r="529" spans="1:9" s="3" customFormat="1" ht="13.5">
      <c r="A529" s="23" t="s">
        <v>236</v>
      </c>
      <c r="B529" s="4" t="s">
        <v>99</v>
      </c>
      <c r="C529" s="4" t="s">
        <v>36</v>
      </c>
      <c r="D529" s="4" t="s">
        <v>33</v>
      </c>
      <c r="E529" s="4" t="s">
        <v>111</v>
      </c>
      <c r="F529" s="4" t="s">
        <v>235</v>
      </c>
      <c r="G529" s="44">
        <v>239868</v>
      </c>
      <c r="H529" s="44">
        <v>187618</v>
      </c>
      <c r="I529" s="48">
        <f t="shared" si="25"/>
        <v>78.21718611903214</v>
      </c>
    </row>
    <row r="530" spans="1:9" s="3" customFormat="1" ht="43.5" customHeight="1">
      <c r="A530" s="23" t="s">
        <v>429</v>
      </c>
      <c r="B530" s="4" t="s">
        <v>99</v>
      </c>
      <c r="C530" s="4" t="s">
        <v>36</v>
      </c>
      <c r="D530" s="4" t="s">
        <v>33</v>
      </c>
      <c r="E530" s="4" t="s">
        <v>428</v>
      </c>
      <c r="F530" s="4"/>
      <c r="G530" s="44">
        <f>G531</f>
        <v>2000</v>
      </c>
      <c r="H530" s="44">
        <f>H531</f>
        <v>2000</v>
      </c>
      <c r="I530" s="48">
        <f t="shared" si="25"/>
        <v>100</v>
      </c>
    </row>
    <row r="531" spans="1:9" s="3" customFormat="1" ht="13.5">
      <c r="A531" s="23" t="s">
        <v>236</v>
      </c>
      <c r="B531" s="4" t="s">
        <v>99</v>
      </c>
      <c r="C531" s="4" t="s">
        <v>36</v>
      </c>
      <c r="D531" s="4" t="s">
        <v>33</v>
      </c>
      <c r="E531" s="4" t="s">
        <v>428</v>
      </c>
      <c r="F531" s="4" t="s">
        <v>235</v>
      </c>
      <c r="G531" s="44">
        <v>2000</v>
      </c>
      <c r="H531" s="44">
        <v>2000</v>
      </c>
      <c r="I531" s="48">
        <f t="shared" si="25"/>
        <v>100</v>
      </c>
    </row>
    <row r="532" spans="1:9" s="3" customFormat="1" ht="32.25" customHeight="1">
      <c r="A532" s="23" t="s">
        <v>238</v>
      </c>
      <c r="B532" s="4" t="s">
        <v>99</v>
      </c>
      <c r="C532" s="4" t="s">
        <v>36</v>
      </c>
      <c r="D532" s="4" t="s">
        <v>33</v>
      </c>
      <c r="E532" s="4" t="s">
        <v>141</v>
      </c>
      <c r="F532" s="4"/>
      <c r="G532" s="44">
        <f>G533+G534</f>
        <v>300000</v>
      </c>
      <c r="H532" s="44">
        <f>H533+H534</f>
        <v>140384</v>
      </c>
      <c r="I532" s="48">
        <f t="shared" si="25"/>
        <v>46.794666666666664</v>
      </c>
    </row>
    <row r="533" spans="1:9" s="3" customFormat="1" ht="13.5">
      <c r="A533" s="23" t="s">
        <v>236</v>
      </c>
      <c r="B533" s="4" t="s">
        <v>99</v>
      </c>
      <c r="C533" s="4" t="s">
        <v>36</v>
      </c>
      <c r="D533" s="4" t="s">
        <v>33</v>
      </c>
      <c r="E533" s="4" t="s">
        <v>141</v>
      </c>
      <c r="F533" s="4" t="s">
        <v>223</v>
      </c>
      <c r="G533" s="44">
        <v>262062</v>
      </c>
      <c r="H533" s="44">
        <v>104500</v>
      </c>
      <c r="I533" s="48">
        <f t="shared" si="25"/>
        <v>39.876059863696376</v>
      </c>
    </row>
    <row r="534" spans="1:9" s="3" customFormat="1" ht="13.5">
      <c r="A534" s="23" t="s">
        <v>236</v>
      </c>
      <c r="B534" s="4" t="s">
        <v>99</v>
      </c>
      <c r="C534" s="4" t="s">
        <v>36</v>
      </c>
      <c r="D534" s="4" t="s">
        <v>33</v>
      </c>
      <c r="E534" s="4" t="s">
        <v>141</v>
      </c>
      <c r="F534" s="4" t="s">
        <v>235</v>
      </c>
      <c r="G534" s="44">
        <v>37938</v>
      </c>
      <c r="H534" s="44">
        <v>35884</v>
      </c>
      <c r="I534" s="48">
        <f t="shared" si="25"/>
        <v>94.58590331593652</v>
      </c>
    </row>
    <row r="535" spans="1:9" s="3" customFormat="1" ht="25.5">
      <c r="A535" s="23" t="s">
        <v>218</v>
      </c>
      <c r="B535" s="4" t="s">
        <v>99</v>
      </c>
      <c r="C535" s="4" t="s">
        <v>36</v>
      </c>
      <c r="D535" s="4" t="s">
        <v>33</v>
      </c>
      <c r="E535" s="4" t="s">
        <v>136</v>
      </c>
      <c r="F535" s="4"/>
      <c r="G535" s="44">
        <f>G536+G537+G538</f>
        <v>689600</v>
      </c>
      <c r="H535" s="44">
        <f>H536+H537+H538</f>
        <v>440699.21</v>
      </c>
      <c r="I535" s="48">
        <f t="shared" si="25"/>
        <v>63.906497969837595</v>
      </c>
    </row>
    <row r="536" spans="1:9" s="3" customFormat="1" ht="13.5">
      <c r="A536" s="17" t="s">
        <v>225</v>
      </c>
      <c r="B536" s="4" t="s">
        <v>99</v>
      </c>
      <c r="C536" s="4" t="s">
        <v>36</v>
      </c>
      <c r="D536" s="4" t="s">
        <v>33</v>
      </c>
      <c r="E536" s="4" t="s">
        <v>136</v>
      </c>
      <c r="F536" s="4" t="s">
        <v>223</v>
      </c>
      <c r="G536" s="44">
        <v>127027.51</v>
      </c>
      <c r="H536" s="44">
        <v>66899.21</v>
      </c>
      <c r="I536" s="48">
        <f t="shared" si="25"/>
        <v>52.66513529234731</v>
      </c>
    </row>
    <row r="537" spans="1:9" s="3" customFormat="1" ht="13.5">
      <c r="A537" s="23" t="s">
        <v>236</v>
      </c>
      <c r="B537" s="4" t="s">
        <v>99</v>
      </c>
      <c r="C537" s="4" t="s">
        <v>36</v>
      </c>
      <c r="D537" s="4" t="s">
        <v>33</v>
      </c>
      <c r="E537" s="4" t="s">
        <v>137</v>
      </c>
      <c r="F537" s="4" t="s">
        <v>235</v>
      </c>
      <c r="G537" s="44">
        <v>88572.49</v>
      </c>
      <c r="H537" s="44">
        <v>42000</v>
      </c>
      <c r="I537" s="48">
        <f t="shared" si="25"/>
        <v>47.41878657808988</v>
      </c>
    </row>
    <row r="538" spans="1:9" s="3" customFormat="1" ht="29.25" customHeight="1">
      <c r="A538" s="21" t="s">
        <v>270</v>
      </c>
      <c r="B538" s="4" t="s">
        <v>99</v>
      </c>
      <c r="C538" s="4" t="s">
        <v>36</v>
      </c>
      <c r="D538" s="4" t="s">
        <v>33</v>
      </c>
      <c r="E538" s="4" t="s">
        <v>137</v>
      </c>
      <c r="F538" s="4" t="s">
        <v>271</v>
      </c>
      <c r="G538" s="44">
        <v>474000</v>
      </c>
      <c r="H538" s="44">
        <v>331800</v>
      </c>
      <c r="I538" s="48">
        <f t="shared" si="25"/>
        <v>70</v>
      </c>
    </row>
    <row r="539" spans="1:9" s="3" customFormat="1" ht="30.75" customHeight="1">
      <c r="A539" s="35" t="s">
        <v>162</v>
      </c>
      <c r="B539" s="5" t="s">
        <v>112</v>
      </c>
      <c r="C539" s="5"/>
      <c r="D539" s="5"/>
      <c r="E539" s="5"/>
      <c r="F539" s="5"/>
      <c r="G539" s="43">
        <f>G540+G554+G560</f>
        <v>15236689.8</v>
      </c>
      <c r="H539" s="43">
        <f>H540+H554+H560</f>
        <v>13224164.97</v>
      </c>
      <c r="I539" s="48">
        <f t="shared" si="25"/>
        <v>86.79158756648049</v>
      </c>
    </row>
    <row r="540" spans="1:9" s="3" customFormat="1" ht="13.5">
      <c r="A540" s="16" t="s">
        <v>7</v>
      </c>
      <c r="B540" s="4" t="s">
        <v>112</v>
      </c>
      <c r="C540" s="4" t="s">
        <v>8</v>
      </c>
      <c r="D540" s="4"/>
      <c r="E540" s="4"/>
      <c r="F540" s="4"/>
      <c r="G540" s="44">
        <f>G541</f>
        <v>8486089.8</v>
      </c>
      <c r="H540" s="44">
        <f>H541</f>
        <v>6504591.220000001</v>
      </c>
      <c r="I540" s="48">
        <f t="shared" si="25"/>
        <v>76.65003992769438</v>
      </c>
    </row>
    <row r="541" spans="1:9" s="3" customFormat="1" ht="13.5">
      <c r="A541" s="17" t="s">
        <v>16</v>
      </c>
      <c r="B541" s="4" t="s">
        <v>112</v>
      </c>
      <c r="C541" s="4" t="s">
        <v>8</v>
      </c>
      <c r="D541" s="4" t="s">
        <v>143</v>
      </c>
      <c r="E541" s="4"/>
      <c r="F541" s="4"/>
      <c r="G541" s="44">
        <f>G542+G550</f>
        <v>8486089.8</v>
      </c>
      <c r="H541" s="44">
        <f>H542+H550</f>
        <v>6504591.220000001</v>
      </c>
      <c r="I541" s="48">
        <f t="shared" si="25"/>
        <v>76.65003992769438</v>
      </c>
    </row>
    <row r="542" spans="1:9" s="3" customFormat="1" ht="26.25" customHeight="1">
      <c r="A542" s="17" t="s">
        <v>23</v>
      </c>
      <c r="B542" s="4" t="s">
        <v>112</v>
      </c>
      <c r="C542" s="4" t="s">
        <v>8</v>
      </c>
      <c r="D542" s="4" t="s">
        <v>143</v>
      </c>
      <c r="E542" s="4" t="s">
        <v>30</v>
      </c>
      <c r="F542" s="4"/>
      <c r="G542" s="44">
        <f>G543+G548+G546</f>
        <v>5522279.8</v>
      </c>
      <c r="H542" s="44">
        <f>H543+H548+H546</f>
        <v>3746309.47</v>
      </c>
      <c r="I542" s="48">
        <f t="shared" si="25"/>
        <v>67.83990680805417</v>
      </c>
    </row>
    <row r="543" spans="1:9" s="3" customFormat="1" ht="13.5">
      <c r="A543" s="17" t="s">
        <v>10</v>
      </c>
      <c r="B543" s="4" t="s">
        <v>112</v>
      </c>
      <c r="C543" s="4" t="s">
        <v>8</v>
      </c>
      <c r="D543" s="4" t="s">
        <v>143</v>
      </c>
      <c r="E543" s="4" t="s">
        <v>31</v>
      </c>
      <c r="F543" s="4"/>
      <c r="G543" s="44">
        <f>G544+G545</f>
        <v>4515279.8</v>
      </c>
      <c r="H543" s="44">
        <f>H544+H545</f>
        <v>3055092.56</v>
      </c>
      <c r="I543" s="48">
        <f t="shared" si="25"/>
        <v>67.66120141657666</v>
      </c>
    </row>
    <row r="544" spans="1:9" s="8" customFormat="1" ht="40.5" customHeight="1">
      <c r="A544" s="17" t="s">
        <v>224</v>
      </c>
      <c r="B544" s="4" t="s">
        <v>112</v>
      </c>
      <c r="C544" s="4" t="s">
        <v>8</v>
      </c>
      <c r="D544" s="4" t="s">
        <v>143</v>
      </c>
      <c r="E544" s="4" t="s">
        <v>31</v>
      </c>
      <c r="F544" s="4" t="s">
        <v>222</v>
      </c>
      <c r="G544" s="44">
        <f>4027446.03+100600+28250</f>
        <v>4156296.03</v>
      </c>
      <c r="H544" s="44">
        <v>2831086.39</v>
      </c>
      <c r="I544" s="48">
        <f t="shared" si="25"/>
        <v>68.11560989797928</v>
      </c>
    </row>
    <row r="545" spans="1:9" s="8" customFormat="1" ht="13.5">
      <c r="A545" s="17" t="s">
        <v>225</v>
      </c>
      <c r="B545" s="4" t="s">
        <v>112</v>
      </c>
      <c r="C545" s="4" t="s">
        <v>8</v>
      </c>
      <c r="D545" s="4" t="s">
        <v>143</v>
      </c>
      <c r="E545" s="4" t="s">
        <v>31</v>
      </c>
      <c r="F545" s="4" t="s">
        <v>223</v>
      </c>
      <c r="G545" s="44">
        <f>184832.77+174151</f>
        <v>358983.77</v>
      </c>
      <c r="H545" s="44">
        <f>106741.55+117264.62</f>
        <v>224006.16999999998</v>
      </c>
      <c r="I545" s="48">
        <f t="shared" si="25"/>
        <v>62.40008287839864</v>
      </c>
    </row>
    <row r="546" spans="1:9" s="8" customFormat="1" ht="54.75" customHeight="1">
      <c r="A546" s="30" t="s">
        <v>367</v>
      </c>
      <c r="B546" s="4" t="s">
        <v>112</v>
      </c>
      <c r="C546" s="4" t="s">
        <v>8</v>
      </c>
      <c r="D546" s="4" t="s">
        <v>143</v>
      </c>
      <c r="E546" s="4" t="s">
        <v>251</v>
      </c>
      <c r="F546" s="4"/>
      <c r="G546" s="44">
        <f>G547</f>
        <v>1000000</v>
      </c>
      <c r="H546" s="44">
        <f>H547</f>
        <v>688005</v>
      </c>
      <c r="I546" s="48">
        <f t="shared" si="25"/>
        <v>68.8005</v>
      </c>
    </row>
    <row r="547" spans="1:9" s="8" customFormat="1" ht="45" customHeight="1">
      <c r="A547" s="17" t="s">
        <v>224</v>
      </c>
      <c r="B547" s="4" t="s">
        <v>112</v>
      </c>
      <c r="C547" s="4" t="s">
        <v>8</v>
      </c>
      <c r="D547" s="4" t="s">
        <v>143</v>
      </c>
      <c r="E547" s="4" t="s">
        <v>251</v>
      </c>
      <c r="F547" s="4" t="s">
        <v>222</v>
      </c>
      <c r="G547" s="44">
        <v>1000000</v>
      </c>
      <c r="H547" s="44">
        <v>688005</v>
      </c>
      <c r="I547" s="48">
        <f t="shared" si="25"/>
        <v>68.8005</v>
      </c>
    </row>
    <row r="548" spans="1:9" s="8" customFormat="1" ht="13.5">
      <c r="A548" s="17" t="s">
        <v>228</v>
      </c>
      <c r="B548" s="4" t="s">
        <v>112</v>
      </c>
      <c r="C548" s="4" t="s">
        <v>8</v>
      </c>
      <c r="D548" s="4" t="s">
        <v>143</v>
      </c>
      <c r="E548" s="4" t="s">
        <v>227</v>
      </c>
      <c r="F548" s="4"/>
      <c r="G548" s="44">
        <f>G549</f>
        <v>7000</v>
      </c>
      <c r="H548" s="44">
        <f>H549</f>
        <v>3211.91</v>
      </c>
      <c r="I548" s="48">
        <f t="shared" si="25"/>
        <v>45.88442857142857</v>
      </c>
    </row>
    <row r="549" spans="1:9" s="8" customFormat="1" ht="13.5">
      <c r="A549" s="17" t="s">
        <v>230</v>
      </c>
      <c r="B549" s="4" t="s">
        <v>112</v>
      </c>
      <c r="C549" s="4" t="s">
        <v>8</v>
      </c>
      <c r="D549" s="4" t="s">
        <v>143</v>
      </c>
      <c r="E549" s="4" t="s">
        <v>227</v>
      </c>
      <c r="F549" s="4" t="s">
        <v>229</v>
      </c>
      <c r="G549" s="44">
        <v>7000</v>
      </c>
      <c r="H549" s="44">
        <v>3211.91</v>
      </c>
      <c r="I549" s="48">
        <f t="shared" si="25"/>
        <v>45.88442857142857</v>
      </c>
    </row>
    <row r="550" spans="1:9" s="3" customFormat="1" ht="25.5">
      <c r="A550" s="18" t="s">
        <v>115</v>
      </c>
      <c r="B550" s="4" t="s">
        <v>112</v>
      </c>
      <c r="C550" s="4" t="s">
        <v>8</v>
      </c>
      <c r="D550" s="4" t="s">
        <v>143</v>
      </c>
      <c r="E550" s="4" t="s">
        <v>113</v>
      </c>
      <c r="F550" s="4"/>
      <c r="G550" s="44">
        <f>G551</f>
        <v>2963810</v>
      </c>
      <c r="H550" s="44">
        <f>H551</f>
        <v>2758281.75</v>
      </c>
      <c r="I550" s="48">
        <f t="shared" si="25"/>
        <v>93.06540399013431</v>
      </c>
    </row>
    <row r="551" spans="1:9" s="3" customFormat="1" ht="25.5">
      <c r="A551" s="23" t="s">
        <v>116</v>
      </c>
      <c r="B551" s="4" t="s">
        <v>112</v>
      </c>
      <c r="C551" s="4" t="s">
        <v>8</v>
      </c>
      <c r="D551" s="4" t="s">
        <v>143</v>
      </c>
      <c r="E551" s="4" t="s">
        <v>114</v>
      </c>
      <c r="F551" s="4"/>
      <c r="G551" s="44">
        <f>G553+G552</f>
        <v>2963810</v>
      </c>
      <c r="H551" s="44">
        <f>H553+H552</f>
        <v>2758281.75</v>
      </c>
      <c r="I551" s="48">
        <f t="shared" si="25"/>
        <v>93.06540399013431</v>
      </c>
    </row>
    <row r="552" spans="1:9" s="3" customFormat="1" ht="13.5">
      <c r="A552" s="17" t="s">
        <v>225</v>
      </c>
      <c r="B552" s="4" t="s">
        <v>112</v>
      </c>
      <c r="C552" s="4" t="s">
        <v>8</v>
      </c>
      <c r="D552" s="4" t="s">
        <v>143</v>
      </c>
      <c r="E552" s="4" t="s">
        <v>114</v>
      </c>
      <c r="F552" s="4" t="s">
        <v>223</v>
      </c>
      <c r="G552" s="44">
        <v>673799.03</v>
      </c>
      <c r="H552" s="44">
        <v>468270.78</v>
      </c>
      <c r="I552" s="48">
        <f t="shared" si="25"/>
        <v>69.4970991572962</v>
      </c>
    </row>
    <row r="553" spans="1:9" s="3" customFormat="1" ht="13.5">
      <c r="A553" s="17" t="s">
        <v>230</v>
      </c>
      <c r="B553" s="4" t="s">
        <v>112</v>
      </c>
      <c r="C553" s="4" t="s">
        <v>8</v>
      </c>
      <c r="D553" s="4" t="s">
        <v>143</v>
      </c>
      <c r="E553" s="4" t="s">
        <v>114</v>
      </c>
      <c r="F553" s="4" t="s">
        <v>229</v>
      </c>
      <c r="G553" s="44">
        <f>2171926.54+118084.43</f>
        <v>2290010.97</v>
      </c>
      <c r="H553" s="44">
        <f>2171926.54+118084.43</f>
        <v>2290010.97</v>
      </c>
      <c r="I553" s="48">
        <f t="shared" si="25"/>
        <v>100</v>
      </c>
    </row>
    <row r="554" spans="1:9" s="3" customFormat="1" ht="13.5">
      <c r="A554" s="16" t="s">
        <v>123</v>
      </c>
      <c r="B554" s="4" t="s">
        <v>112</v>
      </c>
      <c r="C554" s="4" t="s">
        <v>24</v>
      </c>
      <c r="D554" s="4"/>
      <c r="E554" s="4"/>
      <c r="F554" s="4"/>
      <c r="G554" s="44">
        <f aca="true" t="shared" si="26" ref="G554:H556">G555</f>
        <v>40000</v>
      </c>
      <c r="H554" s="44">
        <f t="shared" si="26"/>
        <v>8973.75</v>
      </c>
      <c r="I554" s="48">
        <f t="shared" si="25"/>
        <v>22.434375</v>
      </c>
    </row>
    <row r="555" spans="1:9" s="3" customFormat="1" ht="13.5">
      <c r="A555" s="23" t="s">
        <v>121</v>
      </c>
      <c r="B555" s="4" t="s">
        <v>112</v>
      </c>
      <c r="C555" s="4" t="s">
        <v>24</v>
      </c>
      <c r="D555" s="4" t="s">
        <v>117</v>
      </c>
      <c r="E555" s="4"/>
      <c r="F555" s="4"/>
      <c r="G555" s="44">
        <f t="shared" si="26"/>
        <v>40000</v>
      </c>
      <c r="H555" s="44">
        <f t="shared" si="26"/>
        <v>8973.75</v>
      </c>
      <c r="I555" s="48">
        <f t="shared" si="25"/>
        <v>22.434375</v>
      </c>
    </row>
    <row r="556" spans="1:9" s="3" customFormat="1" ht="25.5">
      <c r="A556" s="18" t="s">
        <v>237</v>
      </c>
      <c r="B556" s="4" t="s">
        <v>112</v>
      </c>
      <c r="C556" s="4" t="s">
        <v>24</v>
      </c>
      <c r="D556" s="4" t="s">
        <v>117</v>
      </c>
      <c r="E556" s="4" t="s">
        <v>118</v>
      </c>
      <c r="F556" s="4"/>
      <c r="G556" s="44">
        <f t="shared" si="26"/>
        <v>40000</v>
      </c>
      <c r="H556" s="44">
        <f t="shared" si="26"/>
        <v>8973.75</v>
      </c>
      <c r="I556" s="48">
        <f t="shared" si="25"/>
        <v>22.434375</v>
      </c>
    </row>
    <row r="557" spans="1:9" s="3" customFormat="1" ht="13.5">
      <c r="A557" s="23" t="s">
        <v>120</v>
      </c>
      <c r="B557" s="4" t="s">
        <v>112</v>
      </c>
      <c r="C557" s="4" t="s">
        <v>24</v>
      </c>
      <c r="D557" s="4" t="s">
        <v>117</v>
      </c>
      <c r="E557" s="4" t="s">
        <v>119</v>
      </c>
      <c r="F557" s="4"/>
      <c r="G557" s="44">
        <f>G558+G559</f>
        <v>40000</v>
      </c>
      <c r="H557" s="44">
        <f>H558+H559</f>
        <v>8973.75</v>
      </c>
      <c r="I557" s="48">
        <f t="shared" si="25"/>
        <v>22.434375</v>
      </c>
    </row>
    <row r="558" spans="1:9" s="3" customFormat="1" ht="13.5">
      <c r="A558" s="17" t="s">
        <v>225</v>
      </c>
      <c r="B558" s="4" t="s">
        <v>112</v>
      </c>
      <c r="C558" s="4" t="s">
        <v>24</v>
      </c>
      <c r="D558" s="4" t="s">
        <v>117</v>
      </c>
      <c r="E558" s="4" t="s">
        <v>119</v>
      </c>
      <c r="F558" s="4" t="s">
        <v>223</v>
      </c>
      <c r="G558" s="44">
        <v>40000</v>
      </c>
      <c r="H558" s="44">
        <v>8973.75</v>
      </c>
      <c r="I558" s="48">
        <f t="shared" si="25"/>
        <v>22.434375</v>
      </c>
    </row>
    <row r="559" spans="1:9" s="3" customFormat="1" ht="13.5">
      <c r="A559" s="17" t="s">
        <v>230</v>
      </c>
      <c r="B559" s="4" t="s">
        <v>112</v>
      </c>
      <c r="C559" s="4" t="s">
        <v>24</v>
      </c>
      <c r="D559" s="4" t="s">
        <v>117</v>
      </c>
      <c r="E559" s="4" t="s">
        <v>119</v>
      </c>
      <c r="F559" s="4" t="s">
        <v>229</v>
      </c>
      <c r="G559" s="44">
        <v>0</v>
      </c>
      <c r="H559" s="44">
        <v>0</v>
      </c>
      <c r="I559" s="48">
        <v>0</v>
      </c>
    </row>
    <row r="560" spans="1:9" s="3" customFormat="1" ht="13.5">
      <c r="A560" s="16" t="s">
        <v>38</v>
      </c>
      <c r="B560" s="4" t="s">
        <v>112</v>
      </c>
      <c r="C560" s="4" t="s">
        <v>36</v>
      </c>
      <c r="D560" s="4"/>
      <c r="E560" s="4"/>
      <c r="F560" s="4"/>
      <c r="G560" s="44">
        <f>G561</f>
        <v>6710600</v>
      </c>
      <c r="H560" s="44">
        <f>H561</f>
        <v>6710600</v>
      </c>
      <c r="I560" s="48">
        <f t="shared" si="25"/>
        <v>100</v>
      </c>
    </row>
    <row r="561" spans="1:9" s="3" customFormat="1" ht="13.5">
      <c r="A561" s="23" t="s">
        <v>83</v>
      </c>
      <c r="B561" s="4" t="s">
        <v>112</v>
      </c>
      <c r="C561" s="4" t="s">
        <v>36</v>
      </c>
      <c r="D561" s="4" t="s">
        <v>24</v>
      </c>
      <c r="E561" s="4"/>
      <c r="F561" s="4"/>
      <c r="G561" s="44">
        <f>G562</f>
        <v>6710600</v>
      </c>
      <c r="H561" s="44">
        <f>H562</f>
        <v>6710600</v>
      </c>
      <c r="I561" s="48">
        <f t="shared" si="25"/>
        <v>100</v>
      </c>
    </row>
    <row r="562" spans="1:9" s="3" customFormat="1" ht="25.5">
      <c r="A562" s="23" t="s">
        <v>253</v>
      </c>
      <c r="B562" s="4" t="s">
        <v>112</v>
      </c>
      <c r="C562" s="4" t="s">
        <v>36</v>
      </c>
      <c r="D562" s="4" t="s">
        <v>24</v>
      </c>
      <c r="E562" s="4" t="s">
        <v>254</v>
      </c>
      <c r="F562" s="4"/>
      <c r="G562" s="44">
        <f>G566+G563</f>
        <v>6710600</v>
      </c>
      <c r="H562" s="44">
        <f>H566+H563</f>
        <v>6710600</v>
      </c>
      <c r="I562" s="48">
        <f t="shared" si="25"/>
        <v>100</v>
      </c>
    </row>
    <row r="563" spans="1:9" s="3" customFormat="1" ht="75" customHeight="1">
      <c r="A563" s="30" t="s">
        <v>357</v>
      </c>
      <c r="B563" s="4" t="s">
        <v>112</v>
      </c>
      <c r="C563" s="4" t="s">
        <v>36</v>
      </c>
      <c r="D563" s="4" t="s">
        <v>24</v>
      </c>
      <c r="E563" s="4" t="s">
        <v>303</v>
      </c>
      <c r="F563" s="4"/>
      <c r="G563" s="44">
        <f>G564</f>
        <v>5751900</v>
      </c>
      <c r="H563" s="44">
        <f>H564</f>
        <v>5751900</v>
      </c>
      <c r="I563" s="48">
        <f t="shared" si="25"/>
        <v>100</v>
      </c>
    </row>
    <row r="564" spans="1:9" s="3" customFormat="1" ht="45.75" customHeight="1">
      <c r="A564" s="23" t="s">
        <v>358</v>
      </c>
      <c r="B564" s="4" t="s">
        <v>112</v>
      </c>
      <c r="C564" s="4" t="s">
        <v>36</v>
      </c>
      <c r="D564" s="4" t="s">
        <v>24</v>
      </c>
      <c r="E564" s="4" t="s">
        <v>356</v>
      </c>
      <c r="F564" s="4"/>
      <c r="G564" s="44">
        <f>G565</f>
        <v>5751900</v>
      </c>
      <c r="H564" s="44">
        <f>H565</f>
        <v>5751900</v>
      </c>
      <c r="I564" s="48">
        <f t="shared" si="25"/>
        <v>100</v>
      </c>
    </row>
    <row r="565" spans="1:9" s="3" customFormat="1" ht="13.5">
      <c r="A565" s="23" t="s">
        <v>236</v>
      </c>
      <c r="B565" s="4" t="s">
        <v>112</v>
      </c>
      <c r="C565" s="4" t="s">
        <v>36</v>
      </c>
      <c r="D565" s="4" t="s">
        <v>24</v>
      </c>
      <c r="E565" s="4" t="s">
        <v>356</v>
      </c>
      <c r="F565" s="4" t="s">
        <v>235</v>
      </c>
      <c r="G565" s="44">
        <v>5751900</v>
      </c>
      <c r="H565" s="44">
        <v>5751900</v>
      </c>
      <c r="I565" s="48">
        <f t="shared" si="25"/>
        <v>100</v>
      </c>
    </row>
    <row r="566" spans="1:9" s="3" customFormat="1" ht="42.75" customHeight="1">
      <c r="A566" s="23" t="s">
        <v>234</v>
      </c>
      <c r="B566" s="4" t="s">
        <v>112</v>
      </c>
      <c r="C566" s="4" t="s">
        <v>36</v>
      </c>
      <c r="D566" s="4" t="s">
        <v>24</v>
      </c>
      <c r="E566" s="4" t="s">
        <v>252</v>
      </c>
      <c r="F566" s="4"/>
      <c r="G566" s="44">
        <f>G567</f>
        <v>958700</v>
      </c>
      <c r="H566" s="44">
        <f>H567</f>
        <v>958700</v>
      </c>
      <c r="I566" s="48">
        <f t="shared" si="25"/>
        <v>100</v>
      </c>
    </row>
    <row r="567" spans="1:9" s="3" customFormat="1" ht="17.25" customHeight="1">
      <c r="A567" s="23" t="s">
        <v>236</v>
      </c>
      <c r="B567" s="4" t="s">
        <v>112</v>
      </c>
      <c r="C567" s="4" t="s">
        <v>36</v>
      </c>
      <c r="D567" s="4" t="s">
        <v>24</v>
      </c>
      <c r="E567" s="4" t="s">
        <v>252</v>
      </c>
      <c r="F567" s="4" t="s">
        <v>235</v>
      </c>
      <c r="G567" s="44">
        <v>958700</v>
      </c>
      <c r="H567" s="44">
        <v>958700</v>
      </c>
      <c r="I567" s="48">
        <f t="shared" si="25"/>
        <v>100</v>
      </c>
    </row>
    <row r="568" spans="1:9" s="3" customFormat="1" ht="13.5">
      <c r="A568" s="35" t="s">
        <v>200</v>
      </c>
      <c r="B568" s="5" t="s">
        <v>124</v>
      </c>
      <c r="C568" s="5"/>
      <c r="D568" s="5"/>
      <c r="E568" s="5"/>
      <c r="F568" s="5"/>
      <c r="G568" s="43">
        <f>G569</f>
        <v>8692795.96</v>
      </c>
      <c r="H568" s="43">
        <f>H569</f>
        <v>5802904.74</v>
      </c>
      <c r="I568" s="48">
        <f t="shared" si="25"/>
        <v>66.75533127318451</v>
      </c>
    </row>
    <row r="569" spans="1:9" s="3" customFormat="1" ht="13.5">
      <c r="A569" s="16" t="s">
        <v>7</v>
      </c>
      <c r="B569" s="4" t="s">
        <v>124</v>
      </c>
      <c r="C569" s="4" t="s">
        <v>8</v>
      </c>
      <c r="D569" s="4"/>
      <c r="E569" s="4"/>
      <c r="F569" s="4"/>
      <c r="G569" s="44">
        <f>G570+G579</f>
        <v>8692795.96</v>
      </c>
      <c r="H569" s="44">
        <f>H570+H579</f>
        <v>5802904.74</v>
      </c>
      <c r="I569" s="48">
        <f t="shared" si="25"/>
        <v>66.75533127318451</v>
      </c>
    </row>
    <row r="570" spans="1:9" s="3" customFormat="1" ht="25.5">
      <c r="A570" s="23" t="s">
        <v>45</v>
      </c>
      <c r="B570" s="4" t="s">
        <v>124</v>
      </c>
      <c r="C570" s="4" t="s">
        <v>8</v>
      </c>
      <c r="D570" s="4" t="s">
        <v>33</v>
      </c>
      <c r="E570" s="4"/>
      <c r="F570" s="4"/>
      <c r="G570" s="44">
        <f>G571</f>
        <v>8629440</v>
      </c>
      <c r="H570" s="44">
        <f>H571</f>
        <v>5802904.74</v>
      </c>
      <c r="I570" s="48">
        <f t="shared" si="25"/>
        <v>67.24543817443542</v>
      </c>
    </row>
    <row r="571" spans="1:9" s="3" customFormat="1" ht="25.5">
      <c r="A571" s="17" t="s">
        <v>23</v>
      </c>
      <c r="B571" s="4" t="s">
        <v>124</v>
      </c>
      <c r="C571" s="4" t="s">
        <v>8</v>
      </c>
      <c r="D571" s="4" t="s">
        <v>33</v>
      </c>
      <c r="E571" s="4" t="s">
        <v>30</v>
      </c>
      <c r="F571" s="4"/>
      <c r="G571" s="44">
        <f>G572+G575+G577</f>
        <v>8629440</v>
      </c>
      <c r="H571" s="44">
        <f>H572+H575+H577</f>
        <v>5802904.74</v>
      </c>
      <c r="I571" s="48">
        <f t="shared" si="25"/>
        <v>67.24543817443542</v>
      </c>
    </row>
    <row r="572" spans="1:9" s="3" customFormat="1" ht="13.5">
      <c r="A572" s="17" t="s">
        <v>10</v>
      </c>
      <c r="B572" s="4" t="s">
        <v>124</v>
      </c>
      <c r="C572" s="4" t="s">
        <v>8</v>
      </c>
      <c r="D572" s="4" t="s">
        <v>33</v>
      </c>
      <c r="E572" s="4" t="s">
        <v>31</v>
      </c>
      <c r="F572" s="4"/>
      <c r="G572" s="44">
        <f>G574+G573</f>
        <v>5187940</v>
      </c>
      <c r="H572" s="44">
        <f>H574+H573</f>
        <v>3417067.18</v>
      </c>
      <c r="I572" s="48">
        <f t="shared" si="25"/>
        <v>65.86558788266635</v>
      </c>
    </row>
    <row r="573" spans="1:9" s="3" customFormat="1" ht="38.25" customHeight="1">
      <c r="A573" s="17" t="s">
        <v>224</v>
      </c>
      <c r="B573" s="4" t="s">
        <v>124</v>
      </c>
      <c r="C573" s="4" t="s">
        <v>8</v>
      </c>
      <c r="D573" s="4" t="s">
        <v>33</v>
      </c>
      <c r="E573" s="4" t="s">
        <v>31</v>
      </c>
      <c r="F573" s="4" t="s">
        <v>222</v>
      </c>
      <c r="G573" s="44">
        <f>3456046.32+5960</f>
        <v>3462006.32</v>
      </c>
      <c r="H573" s="44">
        <f>2525022.68+1200</f>
        <v>2526222.68</v>
      </c>
      <c r="I573" s="48">
        <f t="shared" si="25"/>
        <v>72.96990376378054</v>
      </c>
    </row>
    <row r="574" spans="1:9" s="3" customFormat="1" ht="13.5">
      <c r="A574" s="17" t="s">
        <v>225</v>
      </c>
      <c r="B574" s="4" t="s">
        <v>124</v>
      </c>
      <c r="C574" s="4" t="s">
        <v>8</v>
      </c>
      <c r="D574" s="4" t="s">
        <v>33</v>
      </c>
      <c r="E574" s="4" t="s">
        <v>31</v>
      </c>
      <c r="F574" s="4" t="s">
        <v>223</v>
      </c>
      <c r="G574" s="44">
        <f>1619584.93+106348.75</f>
        <v>1725933.68</v>
      </c>
      <c r="H574" s="44">
        <f>831195.75+59648.75</f>
        <v>890844.5</v>
      </c>
      <c r="I574" s="48">
        <f t="shared" si="25"/>
        <v>51.61522197075382</v>
      </c>
    </row>
    <row r="575" spans="1:9" s="3" customFormat="1" ht="50.25" customHeight="1">
      <c r="A575" s="30" t="s">
        <v>367</v>
      </c>
      <c r="B575" s="4" t="s">
        <v>124</v>
      </c>
      <c r="C575" s="4" t="s">
        <v>8</v>
      </c>
      <c r="D575" s="4" t="s">
        <v>33</v>
      </c>
      <c r="E575" s="4" t="s">
        <v>251</v>
      </c>
      <c r="F575" s="4"/>
      <c r="G575" s="44">
        <f>G576</f>
        <v>3438500</v>
      </c>
      <c r="H575" s="44">
        <f>H576</f>
        <v>2384236.94</v>
      </c>
      <c r="I575" s="48">
        <f t="shared" si="25"/>
        <v>69.33944859677185</v>
      </c>
    </row>
    <row r="576" spans="1:9" s="3" customFormat="1" ht="43.5" customHeight="1">
      <c r="A576" s="17" t="s">
        <v>224</v>
      </c>
      <c r="B576" s="4" t="s">
        <v>124</v>
      </c>
      <c r="C576" s="4" t="s">
        <v>8</v>
      </c>
      <c r="D576" s="4" t="s">
        <v>33</v>
      </c>
      <c r="E576" s="4" t="s">
        <v>251</v>
      </c>
      <c r="F576" s="4" t="s">
        <v>222</v>
      </c>
      <c r="G576" s="44">
        <v>3438500</v>
      </c>
      <c r="H576" s="44">
        <v>2384236.94</v>
      </c>
      <c r="I576" s="48">
        <f t="shared" si="25"/>
        <v>69.33944859677185</v>
      </c>
    </row>
    <row r="577" spans="1:9" s="3" customFormat="1" ht="13.5">
      <c r="A577" s="17" t="s">
        <v>228</v>
      </c>
      <c r="B577" s="4" t="s">
        <v>124</v>
      </c>
      <c r="C577" s="4" t="s">
        <v>8</v>
      </c>
      <c r="D577" s="4" t="s">
        <v>33</v>
      </c>
      <c r="E577" s="4" t="s">
        <v>227</v>
      </c>
      <c r="F577" s="4"/>
      <c r="G577" s="44">
        <f>G578</f>
        <v>3000</v>
      </c>
      <c r="H577" s="44">
        <f>H578</f>
        <v>1600.62</v>
      </c>
      <c r="I577" s="48">
        <f t="shared" si="25"/>
        <v>53.354</v>
      </c>
    </row>
    <row r="578" spans="1:9" s="3" customFormat="1" ht="13.5">
      <c r="A578" s="17" t="s">
        <v>230</v>
      </c>
      <c r="B578" s="4" t="s">
        <v>124</v>
      </c>
      <c r="C578" s="4" t="s">
        <v>8</v>
      </c>
      <c r="D578" s="4" t="s">
        <v>33</v>
      </c>
      <c r="E578" s="4" t="s">
        <v>227</v>
      </c>
      <c r="F578" s="4" t="s">
        <v>229</v>
      </c>
      <c r="G578" s="44">
        <v>3000</v>
      </c>
      <c r="H578" s="44">
        <v>1600.62</v>
      </c>
      <c r="I578" s="48">
        <f t="shared" si="25"/>
        <v>53.354</v>
      </c>
    </row>
    <row r="579" spans="1:9" s="3" customFormat="1" ht="13.5">
      <c r="A579" s="23" t="s">
        <v>127</v>
      </c>
      <c r="B579" s="4" t="s">
        <v>124</v>
      </c>
      <c r="C579" s="4" t="s">
        <v>8</v>
      </c>
      <c r="D579" s="4" t="s">
        <v>142</v>
      </c>
      <c r="E579" s="4"/>
      <c r="F579" s="4"/>
      <c r="G579" s="44">
        <f aca="true" t="shared" si="27" ref="G579:H581">G580</f>
        <v>63355.96</v>
      </c>
      <c r="H579" s="44">
        <f t="shared" si="27"/>
        <v>0</v>
      </c>
      <c r="I579" s="48">
        <f t="shared" si="25"/>
        <v>0</v>
      </c>
    </row>
    <row r="580" spans="1:9" s="3" customFormat="1" ht="13.5">
      <c r="A580" s="23" t="s">
        <v>129</v>
      </c>
      <c r="B580" s="4" t="s">
        <v>124</v>
      </c>
      <c r="C580" s="4" t="s">
        <v>8</v>
      </c>
      <c r="D580" s="4" t="s">
        <v>142</v>
      </c>
      <c r="E580" s="4" t="s">
        <v>125</v>
      </c>
      <c r="F580" s="4"/>
      <c r="G580" s="44">
        <f t="shared" si="27"/>
        <v>63355.96</v>
      </c>
      <c r="H580" s="44">
        <f t="shared" si="27"/>
        <v>0</v>
      </c>
      <c r="I580" s="48">
        <f t="shared" si="25"/>
        <v>0</v>
      </c>
    </row>
    <row r="581" spans="1:9" s="3" customFormat="1" ht="13.5">
      <c r="A581" s="23" t="s">
        <v>128</v>
      </c>
      <c r="B581" s="4" t="s">
        <v>124</v>
      </c>
      <c r="C581" s="4" t="s">
        <v>8</v>
      </c>
      <c r="D581" s="4" t="s">
        <v>142</v>
      </c>
      <c r="E581" s="4" t="s">
        <v>126</v>
      </c>
      <c r="F581" s="4"/>
      <c r="G581" s="44">
        <f t="shared" si="27"/>
        <v>63355.96</v>
      </c>
      <c r="H581" s="44">
        <f t="shared" si="27"/>
        <v>0</v>
      </c>
      <c r="I581" s="48">
        <f t="shared" si="25"/>
        <v>0</v>
      </c>
    </row>
    <row r="582" spans="1:9" s="3" customFormat="1" ht="14.25" thickBot="1">
      <c r="A582" s="40" t="s">
        <v>230</v>
      </c>
      <c r="B582" s="29" t="s">
        <v>124</v>
      </c>
      <c r="C582" s="29" t="s">
        <v>8</v>
      </c>
      <c r="D582" s="29" t="s">
        <v>142</v>
      </c>
      <c r="E582" s="29" t="s">
        <v>126</v>
      </c>
      <c r="F582" s="29" t="s">
        <v>229</v>
      </c>
      <c r="G582" s="47">
        <v>63355.96</v>
      </c>
      <c r="H582" s="47">
        <v>0</v>
      </c>
      <c r="I582" s="48">
        <f>H582/G582*100</f>
        <v>0</v>
      </c>
    </row>
    <row r="583" s="3" customFormat="1" ht="12.75">
      <c r="I583" s="49"/>
    </row>
    <row r="584" spans="1:9" s="3" customFormat="1" ht="12.75">
      <c r="A584" s="51"/>
      <c r="B584" s="51"/>
      <c r="C584" s="51"/>
      <c r="D584" s="51"/>
      <c r="E584" s="51"/>
      <c r="F584" s="51"/>
      <c r="G584" s="51"/>
      <c r="I584" s="49"/>
    </row>
    <row r="585" s="3" customFormat="1" ht="12.75">
      <c r="I585" s="49"/>
    </row>
    <row r="586" s="3" customFormat="1" ht="12.75">
      <c r="I586" s="49"/>
    </row>
    <row r="587" ht="12.75">
      <c r="I587" s="50"/>
    </row>
    <row r="588" ht="12.75">
      <c r="I588" s="50"/>
    </row>
    <row r="589" ht="12.75">
      <c r="I589" s="50"/>
    </row>
    <row r="590" ht="12.75">
      <c r="I590" s="50"/>
    </row>
    <row r="591" ht="12.75">
      <c r="I591" s="50"/>
    </row>
    <row r="592" ht="12.75">
      <c r="I592" s="50"/>
    </row>
    <row r="593" ht="12.75">
      <c r="I593" s="50"/>
    </row>
  </sheetData>
  <sheetProtection/>
  <mergeCells count="4">
    <mergeCell ref="A584:G584"/>
    <mergeCell ref="C1:G1"/>
    <mergeCell ref="A3:G3"/>
    <mergeCell ref="A2:I2"/>
  </mergeCells>
  <printOptions/>
  <pageMargins left="0.5905511811023623" right="0.11811023622047245" top="0.1968503937007874" bottom="0.07874015748031496" header="0.11811023622047245" footer="0.11811023622047245"/>
  <pageSetup fitToHeight="12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2015-10-20T09:26:25Z</cp:lastPrinted>
  <dcterms:created xsi:type="dcterms:W3CDTF">2008-10-16T09:22:50Z</dcterms:created>
  <dcterms:modified xsi:type="dcterms:W3CDTF">2015-10-22T08:30:28Z</dcterms:modified>
  <cp:category/>
  <cp:version/>
  <cp:contentType/>
  <cp:contentStatus/>
</cp:coreProperties>
</file>